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0720" windowHeight="17440" activeTab="1"/>
  </bookViews>
  <sheets>
    <sheet name="химия и шихта" sheetId="1" r:id="rId1"/>
    <sheet name="цветные металлы" sheetId="2" r:id="rId2"/>
  </sheets>
  <definedNames/>
  <calcPr fullCalcOnLoad="1"/>
</workbook>
</file>

<file path=xl/sharedStrings.xml><?xml version="1.0" encoding="utf-8"?>
<sst xmlns="http://schemas.openxmlformats.org/spreadsheetml/2006/main" count="819" uniqueCount="460">
  <si>
    <t>СПИСОК</t>
  </si>
  <si>
    <t>Наименование КиМ</t>
  </si>
  <si>
    <t>ГОСТ, ТУ</t>
  </si>
  <si>
    <t>Потребность в месяц</t>
  </si>
  <si>
    <t>Примечание</t>
  </si>
  <si>
    <t>комплектующих и материалов (КиМ)</t>
  </si>
  <si>
    <t>Контактная информация:</t>
  </si>
  <si>
    <t>по бюро _цветных металлов и химии___</t>
  </si>
  <si>
    <t>Телефон/ факс : (4852) 780-273, 780-175</t>
  </si>
  <si>
    <t>электронная почта u.vasilieva@eldin.ru</t>
  </si>
  <si>
    <t>электронная почта m.petrova@eldin.ru</t>
  </si>
  <si>
    <t>Лаки</t>
  </si>
  <si>
    <t>Лак ПЭ-9153м</t>
  </si>
  <si>
    <t>Лак цапон НЦ-62 красный</t>
  </si>
  <si>
    <t>Лак цапон НЦ-62 зеленый</t>
  </si>
  <si>
    <t>Лак цапон НЦ-62 б/цветный</t>
  </si>
  <si>
    <t>Лак цапон НЦ-62 синий</t>
  </si>
  <si>
    <t>Лак термостойкий ЛП - 1</t>
  </si>
  <si>
    <t>Лак износостойкий</t>
  </si>
  <si>
    <t>Компаунд ИД-155</t>
  </si>
  <si>
    <t>Пенокерам. фильтры VUKOPOR HTX  10 125*30</t>
  </si>
  <si>
    <t>Пенокерам. фильтры VUKOPOR HTX  10 75*25</t>
  </si>
  <si>
    <t xml:space="preserve">Прибыль экзотер.МХ  110 </t>
  </si>
  <si>
    <t>Прибыль экзотер.CХ  90</t>
  </si>
  <si>
    <t>Растворители</t>
  </si>
  <si>
    <t>Растворитель 646</t>
  </si>
  <si>
    <t xml:space="preserve"> Толуол</t>
  </si>
  <si>
    <t>Сиккатив НФ-1</t>
  </si>
  <si>
    <t>Ксилол</t>
  </si>
  <si>
    <t xml:space="preserve">Эмали ЭП 1223 </t>
  </si>
  <si>
    <t>Эмаль ЭП 1223 васильковая</t>
  </si>
  <si>
    <t>Эмаль ЭП 1223 RAL7030</t>
  </si>
  <si>
    <t>Эмаль ЭП 1223 серебристая</t>
  </si>
  <si>
    <t>Эмали</t>
  </si>
  <si>
    <t>Эмаль ПФ-115 ярко-серая</t>
  </si>
  <si>
    <t>Эмаль ПФ-115 белая</t>
  </si>
  <si>
    <t>Эмаль ПФ-115 красная</t>
  </si>
  <si>
    <t>Эмаль ПФ-115 черная</t>
  </si>
  <si>
    <t>Краска S-4253 E черная</t>
  </si>
  <si>
    <t>Грунты</t>
  </si>
  <si>
    <t>Грунт ПФ-0244</t>
  </si>
  <si>
    <t>Грунт ФЛ-03 К</t>
  </si>
  <si>
    <t>Грунт АК-070 М</t>
  </si>
  <si>
    <t>Грунт ЭП-0282 серый</t>
  </si>
  <si>
    <t>Грунт ВЛ-02</t>
  </si>
  <si>
    <t>Кислотный разбавитель</t>
  </si>
  <si>
    <t>Шпатлевка</t>
  </si>
  <si>
    <t>Шпатлевка НЦ-008</t>
  </si>
  <si>
    <t>Шпатлевка ПФ-002</t>
  </si>
  <si>
    <t>Автошпатлевка ПЭ_0052</t>
  </si>
  <si>
    <t>Газы</t>
  </si>
  <si>
    <t>Кислород</t>
  </si>
  <si>
    <t>Азот</t>
  </si>
  <si>
    <t>Аргон</t>
  </si>
  <si>
    <t>Аргон (особо чистый)</t>
  </si>
  <si>
    <t>Ацетилен</t>
  </si>
  <si>
    <t>Красители</t>
  </si>
  <si>
    <t>Суперконц.бел.КМК-3-ПО</t>
  </si>
  <si>
    <t>Суперконц.бел.КМК-3-ПА синий -1</t>
  </si>
  <si>
    <t>Пластмасса</t>
  </si>
  <si>
    <t>Кабельный пластикат ИО-45 нат</t>
  </si>
  <si>
    <t>Полипропилен 01030-36</t>
  </si>
  <si>
    <t>Полипропилен ПП-Л-СВ 20Т (новолен ПП СВ25)</t>
  </si>
  <si>
    <t>Полистирол белый</t>
  </si>
  <si>
    <t>Полистирол  черный УПМ-0612 Л-05 1 с(АБС 2020-31 черн 1С)</t>
  </si>
  <si>
    <t>Премикс ДМС-20 РМ</t>
  </si>
  <si>
    <t>Премикс ДМС-20 ОРМТ RAL 9018</t>
  </si>
  <si>
    <t>Смола, клей</t>
  </si>
  <si>
    <t>Клей БФ-2,4</t>
  </si>
  <si>
    <t>Дисперсия ПВА</t>
  </si>
  <si>
    <t>Смола ЭД-20</t>
  </si>
  <si>
    <t>Смола RELITE М1-700 (25 л)</t>
  </si>
  <si>
    <t>Тонер-спрей (черный)</t>
  </si>
  <si>
    <t>Паста КПТ-8 (17 гр)</t>
  </si>
  <si>
    <t>Паста ГОИ</t>
  </si>
  <si>
    <t>Смазка подшипниковая ф."ESSO" unrex №2,3 (Whitmores)</t>
  </si>
  <si>
    <t>Паста ALTEMP KLUBER QNB</t>
  </si>
  <si>
    <t>Паста КПД</t>
  </si>
  <si>
    <t>Локтайт № 5699 (310 гр)</t>
  </si>
  <si>
    <t>Клей Локтайт 243 (50 гр)</t>
  </si>
  <si>
    <t>Клей Локтайт 574 (50 гр)</t>
  </si>
  <si>
    <t>Клей Локтайт 262 (50 гр)</t>
  </si>
  <si>
    <t>Кислоты</t>
  </si>
  <si>
    <t>Азотная кислота конц.</t>
  </si>
  <si>
    <t>Соляная кислота</t>
  </si>
  <si>
    <t xml:space="preserve"> Борная кислота</t>
  </si>
  <si>
    <t>Серная кислота аккумул.</t>
  </si>
  <si>
    <t>Уксусная кислота</t>
  </si>
  <si>
    <t>Химикаты</t>
  </si>
  <si>
    <t>Аммоний двухромовокислый</t>
  </si>
  <si>
    <t>Аммоний хлористый</t>
  </si>
  <si>
    <t>Дибутилфталат</t>
  </si>
  <si>
    <t xml:space="preserve">Железный купорос                                      </t>
  </si>
  <si>
    <t>Желатин К-13</t>
  </si>
  <si>
    <t>Натрий сернокислый</t>
  </si>
  <si>
    <t>Натрий хлористый</t>
  </si>
  <si>
    <t>Никель сернокислый</t>
  </si>
  <si>
    <t>Окись цинка</t>
  </si>
  <si>
    <t>Отбеливатель "Белизна"</t>
  </si>
  <si>
    <t>Полиэтиленполиамин марки А</t>
  </si>
  <si>
    <t>Порошок стиральный</t>
  </si>
  <si>
    <t>Сахарин</t>
  </si>
  <si>
    <t>Спирт изопропиловый</t>
  </si>
  <si>
    <t>Ср-во моющее МС-37</t>
  </si>
  <si>
    <t>Тормоз.жид."Роса-4"</t>
  </si>
  <si>
    <t>Тосол</t>
  </si>
  <si>
    <t>Трилон-Б</t>
  </si>
  <si>
    <t>Тринатрийфосфат</t>
  </si>
  <si>
    <t>Триэтаноламин А</t>
  </si>
  <si>
    <t>Хлорамин(пюржавель)</t>
  </si>
  <si>
    <t>Чистящее средство</t>
  </si>
  <si>
    <t>Электролит калиеволитиевый (щелочной).</t>
  </si>
  <si>
    <t>Изоляция</t>
  </si>
  <si>
    <t>Пенокерамические фильтры VUKOPOR S-30 ppi  Д=25 мм* Т=100 мм</t>
  </si>
  <si>
    <t xml:space="preserve">Пенокерам. фильтры VUKOPOR HTX  10 75*75*25 </t>
  </si>
  <si>
    <t>Полиамид ПА6-ЛТ-СВУ4 черн.</t>
  </si>
  <si>
    <t xml:space="preserve">Углекислота </t>
  </si>
  <si>
    <t>Ед.изм</t>
  </si>
  <si>
    <t>Компаунд ИД-180</t>
  </si>
  <si>
    <t>Стеклопленкослюдопласт ГИП-ЛСП-ПЛ 0,4*500*850</t>
  </si>
  <si>
    <t xml:space="preserve">Грунт АК-0293 RAL 9002 </t>
  </si>
  <si>
    <t>Фенопласт СП 3-342-02 нат</t>
  </si>
  <si>
    <t>полиамид ПА6 ЛТ-У1</t>
  </si>
  <si>
    <t xml:space="preserve">Герметик </t>
  </si>
  <si>
    <t>кг</t>
  </si>
  <si>
    <t>м</t>
  </si>
  <si>
    <t>Разбавитель 654</t>
  </si>
  <si>
    <t>Разбавитель 656</t>
  </si>
  <si>
    <t>Эмаль ЭП 1223 васильковая (без воздуш покрытия)</t>
  </si>
  <si>
    <t>Эмаль ЭП 1223 RAL 9004</t>
  </si>
  <si>
    <t xml:space="preserve">Эмаль АК-1349 RAL 7030 </t>
  </si>
  <si>
    <t>Отвердитель 15</t>
  </si>
  <si>
    <t>Отвердитель 31</t>
  </si>
  <si>
    <t>Шихта</t>
  </si>
  <si>
    <t>Кирпич огнеупорный Ш-44</t>
  </si>
  <si>
    <t xml:space="preserve">                   Ш-5</t>
  </si>
  <si>
    <t xml:space="preserve">                   Ш-6</t>
  </si>
  <si>
    <t>Мертель МШ-39</t>
  </si>
  <si>
    <t>Уголь древесный</t>
  </si>
  <si>
    <t>Препарат ЭКР</t>
  </si>
  <si>
    <t>Препарат РГС</t>
  </si>
  <si>
    <t>Тигель  ВХ 500 L</t>
  </si>
  <si>
    <t>Тигель ВХ 750 L 2</t>
  </si>
  <si>
    <t>Графит кристалический ГЛ-2</t>
  </si>
  <si>
    <t>Кварцит пылевидный ПК-МН-97</t>
  </si>
  <si>
    <t>Графит черный(аморфный)ГЛС-1</t>
  </si>
  <si>
    <t>Футир.масса Minro AL PLASTIC А 76</t>
  </si>
  <si>
    <t>Огнеупор Grout 663 A</t>
  </si>
  <si>
    <t>Бетон LCF 47 A-FR</t>
  </si>
  <si>
    <t>Нефтепродукты</t>
  </si>
  <si>
    <t xml:space="preserve">Жир животный </t>
  </si>
  <si>
    <t>Смазки</t>
  </si>
  <si>
    <t>Смазка "Литапарм"-П"</t>
  </si>
  <si>
    <t>Солидол (по 36 кг)</t>
  </si>
  <si>
    <t>Смазка ЦИАТИМ -221 (по 0,8 кг)</t>
  </si>
  <si>
    <t>Смазка LGHP 2/ 0,4</t>
  </si>
  <si>
    <t>Вазелин КВ-3</t>
  </si>
  <si>
    <t>СОЖ МР-7</t>
  </si>
  <si>
    <t>СОЖ РЖ-8</t>
  </si>
  <si>
    <t>СОЖ ECOOL 68 CF</t>
  </si>
  <si>
    <t>Разделительный состав "AСMOS"-118-63</t>
  </si>
  <si>
    <t>Масло И-40 А</t>
  </si>
  <si>
    <t>Масло компрессорное КС-19</t>
  </si>
  <si>
    <t>Дизельное масло М8В2</t>
  </si>
  <si>
    <t>Камазовское масло М8Г2К (М10В2К)</t>
  </si>
  <si>
    <t>Масло трансформаторное ТКП</t>
  </si>
  <si>
    <t>Масло турбинное ТП-22с</t>
  </si>
  <si>
    <t>Масло ВАПОР(цилиндровое)</t>
  </si>
  <si>
    <t>Бензин  Нормаль - 80</t>
  </si>
  <si>
    <t>Масло М-33/14Г1/Д(5)10 W-40</t>
  </si>
  <si>
    <t>Масло МТ-16n</t>
  </si>
  <si>
    <t>Диз.топливо</t>
  </si>
  <si>
    <t xml:space="preserve">Футир.масса Minro- Sil 2001 </t>
  </si>
  <si>
    <t xml:space="preserve">Разделительный состав "AСMOS"-118-2492 спрей </t>
  </si>
  <si>
    <t>Смазка Литол-24</t>
  </si>
  <si>
    <t>Масло  М8В</t>
  </si>
  <si>
    <t>СОЖ  СРНХ</t>
  </si>
  <si>
    <t>Лист латунный Л 63</t>
  </si>
  <si>
    <t>Пруток латунный ЛС 59</t>
  </si>
  <si>
    <t>ДКРНП 6</t>
  </si>
  <si>
    <t>ДКРНП 9</t>
  </si>
  <si>
    <t>ДКРНП 10</t>
  </si>
  <si>
    <t>ДКРНП 13</t>
  </si>
  <si>
    <t>ДШГНП  НД 6-гр 7</t>
  </si>
  <si>
    <t>ДШГНП  НД 6-гр 8</t>
  </si>
  <si>
    <t>ДШГНП  НД 6-гр 10</t>
  </si>
  <si>
    <t>ДШГНП  НД 6-гр 13</t>
  </si>
  <si>
    <t>ДШГНП  НД 6-гр 14</t>
  </si>
  <si>
    <t>ДШГНП  НД 6-гр 17</t>
  </si>
  <si>
    <t>ДШГНП  НД 6-гр 19</t>
  </si>
  <si>
    <t>ДШГНП  НД 6-гр 27</t>
  </si>
  <si>
    <t>ДШГНП  НД 6-гр 36</t>
  </si>
  <si>
    <t>ДШГНП  НД 6-гр 46</t>
  </si>
  <si>
    <t>Проволока латунная Л 63 Т</t>
  </si>
  <si>
    <t>0,2 (по 8 кг)</t>
  </si>
  <si>
    <t>0,25 (по 8 кг)</t>
  </si>
  <si>
    <t>Проволока медная</t>
  </si>
  <si>
    <t>ММ 2,5</t>
  </si>
  <si>
    <t>Лист медный М3</t>
  </si>
  <si>
    <t>ДПРНМ 1,5*600*1500</t>
  </si>
  <si>
    <t>Пруток медный М1</t>
  </si>
  <si>
    <t>ДКРНП АВ 5</t>
  </si>
  <si>
    <t>ДКРНП АВ 6</t>
  </si>
  <si>
    <t>Лист алюминиевый</t>
  </si>
  <si>
    <t>Аноды</t>
  </si>
  <si>
    <t>Цинковые Ц 1 (ЦО) 10*500*1000</t>
  </si>
  <si>
    <t>Никелевые НПА 1 8*200*600</t>
  </si>
  <si>
    <t>Кадмиевые Kg 1(О) 10*300*500</t>
  </si>
  <si>
    <t>Припой</t>
  </si>
  <si>
    <t xml:space="preserve">ПОССУ-40-2 Т2 в трубчатый </t>
  </si>
  <si>
    <t xml:space="preserve">ПОССУ-40-2 Т3 в трубчатый </t>
  </si>
  <si>
    <t>Припой Favorcool-0</t>
  </si>
  <si>
    <t>Припой ПСр-45</t>
  </si>
  <si>
    <t>Припой ПМФ ОЦ р 6-4 диаметром 2 или 3</t>
  </si>
  <si>
    <t>Бабит  Б-83</t>
  </si>
  <si>
    <t>Припой МФ-10</t>
  </si>
  <si>
    <t>Олово Ч О2</t>
  </si>
  <si>
    <t xml:space="preserve">Пруток монель ДКРНМ 5 НД </t>
  </si>
  <si>
    <t>Флюс от настылей АКМНС</t>
  </si>
  <si>
    <t>Флюс ФК-250</t>
  </si>
  <si>
    <t>Кабельный ввод-сальник GE 51023</t>
  </si>
  <si>
    <t>Кабельный ввод-сальник GE 51037</t>
  </si>
  <si>
    <t>Кабельный ввод М 16-NP</t>
  </si>
  <si>
    <t>Гайка M 16- SW</t>
  </si>
  <si>
    <t>Уплотнительное кольцо М 16 -NP</t>
  </si>
  <si>
    <t>Проволока ПММ 5,6*22 (кратное 0,41 м)</t>
  </si>
  <si>
    <t>Шина медная М1 ШМТ 25х50 (кратное 0,815 м)</t>
  </si>
  <si>
    <t>Трубка Л 63 ДКРНМ НД 8,0х1,5</t>
  </si>
  <si>
    <t>Шина медная ШМТ 8*30 (кратно L=1050 мм)</t>
  </si>
  <si>
    <r>
      <t>Оловянные О1 8-10 *</t>
    </r>
    <r>
      <rPr>
        <sz val="10"/>
        <rFont val="Times New Roman Cyr"/>
        <family val="1"/>
      </rPr>
      <t>300</t>
    </r>
    <r>
      <rPr>
        <b/>
        <sz val="10"/>
        <rFont val="Times New Roman Cyr"/>
        <family val="1"/>
      </rPr>
      <t>*</t>
    </r>
    <r>
      <rPr>
        <b/>
        <sz val="10"/>
        <rFont val="Times New Roman Cyr"/>
        <family val="1"/>
      </rPr>
      <t>1000</t>
    </r>
  </si>
  <si>
    <t>Лист ДПРХМ 0,5*600*1500</t>
  </si>
  <si>
    <t xml:space="preserve">Лист ДПРХМ 0,8*600*1500 </t>
  </si>
  <si>
    <t xml:space="preserve">Лист ДПРХМ 1,0*600*1500 </t>
  </si>
  <si>
    <t xml:space="preserve">Лист ДПРХМ 1,2*600*1500 </t>
  </si>
  <si>
    <t>Лист ДПРХМ 1,5*600*1500</t>
  </si>
  <si>
    <t xml:space="preserve">Лист ДПРХМ 2,0*600*1500 </t>
  </si>
  <si>
    <t>ДКРНП 8</t>
  </si>
  <si>
    <t>ДПРНМ 1,0*600*1500</t>
  </si>
  <si>
    <t xml:space="preserve">ДПРНМ 2,0*600*1500 </t>
  </si>
  <si>
    <t xml:space="preserve">ДПРНМ 2,5*600*1500 </t>
  </si>
  <si>
    <t>ДПРНМ 3,0*600*1500</t>
  </si>
  <si>
    <t xml:space="preserve">ДПРНМ 4,0*600*1500 </t>
  </si>
  <si>
    <t>А5Н 0,8*1200*3000</t>
  </si>
  <si>
    <t>Рукав защитный SILVYN RILL 9 РА 12</t>
  </si>
  <si>
    <t>Штуцер  MG  16 (6-10 мм)</t>
  </si>
  <si>
    <t>Штуцер  MG  20 7-13 мм</t>
  </si>
  <si>
    <t>Штуцер  MG  50 (30-39 мм)</t>
  </si>
  <si>
    <t>Проволока  ПММ 1,8*6,7</t>
  </si>
  <si>
    <t>Эмальпровода</t>
  </si>
  <si>
    <t>ПЭТ-155 сечением от 0,224 до 1,5</t>
  </si>
  <si>
    <t>ПЭТВ-2 сечением от 0,315 до 1,5</t>
  </si>
  <si>
    <t>W 200 2 L сечением 0,355 до 1,5</t>
  </si>
  <si>
    <t>ПЭТ 200 -2 сечением 1,5; 1,6</t>
  </si>
  <si>
    <t xml:space="preserve">  2.5</t>
  </si>
  <si>
    <t xml:space="preserve">  4.0</t>
  </si>
  <si>
    <t xml:space="preserve">  6.0</t>
  </si>
  <si>
    <t xml:space="preserve">  10.0</t>
  </si>
  <si>
    <t xml:space="preserve">  16.0</t>
  </si>
  <si>
    <t xml:space="preserve">  25.0</t>
  </si>
  <si>
    <t xml:space="preserve">  35.0</t>
  </si>
  <si>
    <t xml:space="preserve">  50.0</t>
  </si>
  <si>
    <t xml:space="preserve">  70.0</t>
  </si>
  <si>
    <t xml:space="preserve">  95.0</t>
  </si>
  <si>
    <t>Установочный провод ПВКВ 660</t>
  </si>
  <si>
    <t>Установочный провод ПТЛ 200</t>
  </si>
  <si>
    <t xml:space="preserve">  1.5</t>
  </si>
  <si>
    <t>Установочный провод RADOX</t>
  </si>
  <si>
    <t>Монтажный провод</t>
  </si>
  <si>
    <t>ТУ 2311-072-05758799-2002</t>
  </si>
  <si>
    <t>ТУ 2257-068-05758799-2002</t>
  </si>
  <si>
    <t>ТУ 3492-117-05758799-2004</t>
  </si>
  <si>
    <t>шт</t>
  </si>
  <si>
    <t>ТУ 6-27-172-2000</t>
  </si>
  <si>
    <t>ТУ 6-27-213-2000</t>
  </si>
  <si>
    <t>ГОСТ 18 188-72</t>
  </si>
  <si>
    <t>ГОСТ 14710-78</t>
  </si>
  <si>
    <t>ГОСТ 9410-78</t>
  </si>
  <si>
    <t>ТУ 2312-103-21743165-98</t>
  </si>
  <si>
    <t>ТУ 2312-237-21743165-2004</t>
  </si>
  <si>
    <t>ГОСТ 6465-76</t>
  </si>
  <si>
    <t>ГОСТ 6465-86</t>
  </si>
  <si>
    <t>ТУ 6-27-226-2001</t>
  </si>
  <si>
    <t>ТУ 6-27-217-2001</t>
  </si>
  <si>
    <t>ТУ 6-27-47-92</t>
  </si>
  <si>
    <t>ГОСТ 9109-81</t>
  </si>
  <si>
    <t>ГОСТ 25718-83</t>
  </si>
  <si>
    <t>ТУ 6-27-18-295-2000</t>
  </si>
  <si>
    <t>ТУ 2312-241-21743165-2002</t>
  </si>
  <si>
    <t>ГОСТ 12707-77</t>
  </si>
  <si>
    <t>ТУ 2312-021-11748532-97</t>
  </si>
  <si>
    <t>ГОСТ 10277-90</t>
  </si>
  <si>
    <t>ГОСТ 11070-74</t>
  </si>
  <si>
    <t xml:space="preserve">Алюминий первичный А 7 Е </t>
  </si>
  <si>
    <t>ГОСТ 860-75</t>
  </si>
  <si>
    <t>ГОСТ 2180-91</t>
  </si>
  <si>
    <t>ГОСТ 2132-90</t>
  </si>
  <si>
    <t xml:space="preserve">Сплав АК 12 оч </t>
  </si>
  <si>
    <t>ГОСТ 1583-93</t>
  </si>
  <si>
    <t xml:space="preserve">Силумин АК 12 </t>
  </si>
  <si>
    <t>ГОСТ 4515-93</t>
  </si>
  <si>
    <t>ГОСТ 21931-76</t>
  </si>
  <si>
    <t>ГОСТ 21631-76</t>
  </si>
  <si>
    <t>ГОСТ 434-78</t>
  </si>
  <si>
    <t>ГОСТ 495-92</t>
  </si>
  <si>
    <t>ГОСТ 2060-2006</t>
  </si>
  <si>
    <t>ГОСТ 2208-2007</t>
  </si>
  <si>
    <t>ТУ 16-705.110-79</t>
  </si>
  <si>
    <t>МЭК-317-8</t>
  </si>
  <si>
    <t>ТУ 16.505.937-76</t>
  </si>
  <si>
    <t>ТУ 16К-80-09-90</t>
  </si>
  <si>
    <t>ТУ 16-505.280-79</t>
  </si>
  <si>
    <t>ГОСТ 9293-74</t>
  </si>
  <si>
    <t>ТУ 2435-001-51759005-2009</t>
  </si>
  <si>
    <t>Флюс рафинирующий "алюминит-3"</t>
  </si>
  <si>
    <t>ТУ 1718-147-10968286-2002</t>
  </si>
  <si>
    <t>Моющее средство "БОК-5"</t>
  </si>
  <si>
    <t>ТУ 2149-055-41805307-99</t>
  </si>
  <si>
    <t>ГОСТ 4461-77</t>
  </si>
  <si>
    <t>ГОСТ 96565-75</t>
  </si>
  <si>
    <t>ГОСТ 2184-77</t>
  </si>
  <si>
    <t>ГОСТ 3118-77</t>
  </si>
  <si>
    <t xml:space="preserve">Сода каустическая марка (натр едкий технич) </t>
  </si>
  <si>
    <t>ГОСТ 2263-79</t>
  </si>
  <si>
    <t>Нитрит натрия (натрий азотистокислый технический)</t>
  </si>
  <si>
    <t>ГОСТ 19906-74</t>
  </si>
  <si>
    <t>ГОСТ 6318-77</t>
  </si>
  <si>
    <t>ГОСТ 4233-77</t>
  </si>
  <si>
    <t>Никель двухлористый 6-водный</t>
  </si>
  <si>
    <t>ГОСТ 4038-79</t>
  </si>
  <si>
    <t>ГОСТ 4465-74</t>
  </si>
  <si>
    <t>Олово  (II) сернокислое</t>
  </si>
  <si>
    <t>ТУ 6-09-1502-75</t>
  </si>
  <si>
    <t>ГОСТ 201-76</t>
  </si>
  <si>
    <t>ГОСТ 10262-73</t>
  </si>
  <si>
    <t>Перекись водорода техническая А</t>
  </si>
  <si>
    <t>ГОСТ 177-77</t>
  </si>
  <si>
    <t>Аммиак водный 25 %</t>
  </si>
  <si>
    <t>ГОСТ 3760-79</t>
  </si>
  <si>
    <t>ГОСТ 3763-76</t>
  </si>
  <si>
    <t>ГОСТ 3773-72</t>
  </si>
  <si>
    <t>Сода кальцинированная техническая</t>
  </si>
  <si>
    <t>ГОСТ 5100-85</t>
  </si>
  <si>
    <t>Композиция пассивирующая "Экомет -ПЦ01"</t>
  </si>
  <si>
    <t>ТУ 2499-010-32441906-98</t>
  </si>
  <si>
    <t xml:space="preserve">                                                        "Экомет -ПЦ01 Д "</t>
  </si>
  <si>
    <t>ТУ 2499-010-32441906-99</t>
  </si>
  <si>
    <t>Добавка "Экомет -Ц1 марка "Б"</t>
  </si>
  <si>
    <t>ТУ 2499-010-32441906-97</t>
  </si>
  <si>
    <t>ТУ 6-55265324-32-99</t>
  </si>
  <si>
    <t>Водный раствор 1,4 бутиндиола</t>
  </si>
  <si>
    <t>ТУ 6-02-1375-87</t>
  </si>
  <si>
    <t>ГОСТ 8433-81</t>
  </si>
  <si>
    <t>Вспомогательное вещество  ОП-7,10</t>
  </si>
  <si>
    <t>ГОСТ 61-75</t>
  </si>
  <si>
    <t>ТУ 64-6-126-80</t>
  </si>
  <si>
    <t>Спирт этиловый технический марка А</t>
  </si>
  <si>
    <t>ГОСТ 17299-78</t>
  </si>
  <si>
    <t>Тальк молотый ТРПВ</t>
  </si>
  <si>
    <t>ГОСТ 19729-74</t>
  </si>
  <si>
    <t>ГОСТ 1003-73</t>
  </si>
  <si>
    <t>Стекло натриевое  жидкое</t>
  </si>
  <si>
    <t>ГОСТ 13078-81</t>
  </si>
  <si>
    <t>ГОСТ 10652-73</t>
  </si>
  <si>
    <t>Основа быстросохнующей краски АПК-1</t>
  </si>
  <si>
    <t>ТУ 2243-070-10687966-2002</t>
  </si>
  <si>
    <t>Глицерин сырой</t>
  </si>
  <si>
    <t>ГОСТ 6823-77</t>
  </si>
  <si>
    <t>Мыло хозяйственное 72 % (200 гр.)</t>
  </si>
  <si>
    <t>ГОСТ 790-69</t>
  </si>
  <si>
    <t>ГОСТ 11293-89</t>
  </si>
  <si>
    <t>ТУ 2314-157-07506104-2003</t>
  </si>
  <si>
    <t>ТУ 2312-029-31885305-2005</t>
  </si>
  <si>
    <t>Краситель анилиновый для шерсти</t>
  </si>
  <si>
    <t>ТУ 6-36-02-04187-466-89</t>
  </si>
  <si>
    <t>Концентрат КМК2-ПО оранжевый</t>
  </si>
  <si>
    <t>ТУ 22 4392-27-7737063164-95</t>
  </si>
  <si>
    <t>Концентрат КМК3-ПА серо-кам.</t>
  </si>
  <si>
    <t>ТУ 2413-214-00203312-2002</t>
  </si>
  <si>
    <t>ГОСТ 8728-88</t>
  </si>
  <si>
    <t>Полиамид ПА6-210/310</t>
  </si>
  <si>
    <t>ОСТ 6-06-С9-83</t>
  </si>
  <si>
    <t xml:space="preserve">Полиамид  ПА6  ЛТ СВ-М </t>
  </si>
  <si>
    <t>ТУ 2224-035-7737063164-95</t>
  </si>
  <si>
    <t>Полиэтилен высокого давления 15803-020, высший сорт</t>
  </si>
  <si>
    <t>ГОСТ 16337-77</t>
  </si>
  <si>
    <t>Полипропилен ППМ-50 морозостойкий</t>
  </si>
  <si>
    <t>ТУ 6-06-В-03-93</t>
  </si>
  <si>
    <t>ТУ 2211-28-59036393-2004</t>
  </si>
  <si>
    <t>ГОСТ 10587-84</t>
  </si>
  <si>
    <t xml:space="preserve">Пластметалл красный "Жидкая сталь" код 84309 </t>
  </si>
  <si>
    <t>Материал прессовочный ДСВ-2-О</t>
  </si>
  <si>
    <t>ГОСТ 17478-95</t>
  </si>
  <si>
    <t>ТУ 2253-083-05015227-2001</t>
  </si>
  <si>
    <t>ТУ 2253-013-00204961-01</t>
  </si>
  <si>
    <t>Смола "Эколит"</t>
  </si>
  <si>
    <t>ОтвердительТГЛ-10</t>
  </si>
  <si>
    <t>ТУ 2221-006-51759005-2009</t>
  </si>
  <si>
    <t>Клей  резиновый 88-СА</t>
  </si>
  <si>
    <t>ТУ 38 1051760-89</t>
  </si>
  <si>
    <t>ГОСТ 18992-80</t>
  </si>
  <si>
    <t>Клей Супер-Момент "Жидкие гвозди "</t>
  </si>
  <si>
    <t>Клей Локтайт 5366 (310 гр),№ 595 (315 гр)</t>
  </si>
  <si>
    <t>Клей Супер-цемент (Момент универсальный)</t>
  </si>
  <si>
    <t>Прибыль экзотер.UХ 5 ( замена СХ 4)</t>
  </si>
  <si>
    <t xml:space="preserve">Графитовая шумовка ЭГ 15 d 200-250 мм </t>
  </si>
  <si>
    <t>Фильтр-патрон для станка АДЖИКУТ (Н 15 190/16)</t>
  </si>
  <si>
    <t>Фильтр-патрон для станка АСТ Spark Se 2</t>
  </si>
  <si>
    <t>Краска противопригарная  ЛПЦ-10</t>
  </si>
  <si>
    <t>ГОСТ 5279-74</t>
  </si>
  <si>
    <t>ГОСТ 5420-74</t>
  </si>
  <si>
    <t xml:space="preserve">Противопригарная добавка "Блескол - П" </t>
  </si>
  <si>
    <t>ТУ032224-004-55083680-02</t>
  </si>
  <si>
    <t>Сгуститель шлака Ремос-1001</t>
  </si>
  <si>
    <t>Тигель АА 500 L</t>
  </si>
  <si>
    <t>ТУ 18-196-69</t>
  </si>
  <si>
    <t>ГОСТ 3782-54</t>
  </si>
  <si>
    <t>Тигель ВА 1000 L2</t>
  </si>
  <si>
    <t>Тигель АА 750 L</t>
  </si>
  <si>
    <t>ГОСТ 8691-73</t>
  </si>
  <si>
    <t>ГОСТ 6137-97</t>
  </si>
  <si>
    <t>ГОСТ 9077-82</t>
  </si>
  <si>
    <t>Алюмокремнехромовый порошок ИМ2201К-серый</t>
  </si>
  <si>
    <t>ТУ 38.103.544.89</t>
  </si>
  <si>
    <t>ГОСТ 10157-97</t>
  </si>
  <si>
    <t>ТУ6-21-12-99</t>
  </si>
  <si>
    <t>Керосин осветительный Ко-25</t>
  </si>
  <si>
    <t>ТУ 38.401.58.10-90</t>
  </si>
  <si>
    <t>ГОСТ 6411-76</t>
  </si>
  <si>
    <t>ГОСТ 21150-87</t>
  </si>
  <si>
    <t>ГОСТ 9433-80</t>
  </si>
  <si>
    <t>ТУ 0254-005-17151520-2008</t>
  </si>
  <si>
    <t>Смазка "Ставрол-П марка 1"</t>
  </si>
  <si>
    <t>Ту5471-090-21168034-01</t>
  </si>
  <si>
    <t>ТУ 6-02-5-009-92</t>
  </si>
  <si>
    <t>ГОСТ 19783-74</t>
  </si>
  <si>
    <t>ОСТ 38.01 445-88</t>
  </si>
  <si>
    <t>ГОСТ 1033-79</t>
  </si>
  <si>
    <t xml:space="preserve">Силиконовая смазка в упаковке марка А </t>
  </si>
  <si>
    <t>ТУ2257-001-54736950-2001</t>
  </si>
  <si>
    <t>Смазка противозадирная "Формопресс "П"МВ</t>
  </si>
  <si>
    <t>ТУ 0254-004-48171403-2000</t>
  </si>
  <si>
    <t>Декстрин кислотный</t>
  </si>
  <si>
    <t>ГОСТ 6034-74</t>
  </si>
  <si>
    <t xml:space="preserve">Провод НВ 0.12 4 6000 белый </t>
  </si>
  <si>
    <t>ГОСТ 17515-72</t>
  </si>
  <si>
    <t>Radox RXL 155 2.5</t>
  </si>
  <si>
    <t>Radox RXL 155 4.0</t>
  </si>
  <si>
    <t>Radox RXL 155 6.0</t>
  </si>
  <si>
    <t>ТУ16.к71.160-92</t>
  </si>
  <si>
    <t>ГОСТ 1525-82</t>
  </si>
  <si>
    <t>ГОСТ 1535-2006</t>
  </si>
  <si>
    <t>ТУ 16 К71-087-90</t>
  </si>
  <si>
    <t>тн</t>
  </si>
  <si>
    <t>по бюро цветных металлов и химии</t>
  </si>
  <si>
    <t>Ведущий инженер Петрова Марина Павловна</t>
  </si>
  <si>
    <r>
      <t>Нигрол</t>
    </r>
    <r>
      <rPr>
        <b/>
        <sz val="10"/>
        <rFont val="Arial"/>
        <family val="2"/>
      </rPr>
      <t xml:space="preserve"> (ТМ 5/18)</t>
    </r>
  </si>
  <si>
    <r>
      <t>Эмаль КО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983</t>
    </r>
  </si>
  <si>
    <t>Миконит MICA COMBIPAPER CM 30 SRP</t>
  </si>
  <si>
    <t>Зам.начальника снабжения/ Начальник бюро Васильева Юлия Валерьевна</t>
  </si>
  <si>
    <t>Телефон/ факс : (4852) 780-272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</si>
</sst>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 #,##0.00&quot;    &quot;;\-#,##0.00&quot;    &quot;;&quot; -&quot;#&quot;    &quot;;@\ "/>
    <numFmt numFmtId="173" formatCode="0.00\ ;[Red]\-0.00\ "/>
    <numFmt numFmtId="174" formatCode="0.0\ ;[Red]\-0.0\ "/>
  </numFmts>
  <fonts count="4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color indexed="8"/>
      <name val="Times New Roman"/>
      <family val="1"/>
    </font>
    <font>
      <sz val="10"/>
      <name val="Courier New"/>
      <family val="3"/>
    </font>
    <font>
      <sz val="10"/>
      <color indexed="8"/>
      <name val="Times New Roman Cyr"/>
      <family val="1"/>
    </font>
    <font>
      <b/>
      <i/>
      <sz val="10"/>
      <color indexed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5"/>
      <name val="Arial Cyr"/>
      <family val="0"/>
    </font>
    <font>
      <u val="single"/>
      <sz val="10"/>
      <color indexed="30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2" fillId="0" borderId="11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/>
    </xf>
    <xf numFmtId="2" fontId="2" fillId="0" borderId="0" xfId="0" applyNumberFormat="1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2" fillId="0" borderId="10" xfId="52" applyFont="1" applyFill="1" applyBorder="1" applyAlignment="1" applyProtection="1">
      <alignment horizontal="left"/>
      <protection locked="0"/>
    </xf>
    <xf numFmtId="0" fontId="7" fillId="0" borderId="16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7" fillId="0" borderId="17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1" fillId="0" borderId="10" xfId="0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3" fontId="3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1" fillId="0" borderId="14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2" fillId="0" borderId="22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2" fontId="9" fillId="0" borderId="22" xfId="0" applyNumberFormat="1" applyFont="1" applyFill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2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1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2" fontId="9" fillId="0" borderId="24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9" fillId="0" borderId="13" xfId="0" applyFont="1" applyBorder="1" applyAlignment="1">
      <alignment/>
    </xf>
    <xf numFmtId="2" fontId="9" fillId="0" borderId="0" xfId="0" applyNumberFormat="1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173" fontId="9" fillId="0" borderId="25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33" borderId="0" xfId="0" applyFont="1" applyFill="1" applyAlignment="1">
      <alignment horizontal="center"/>
    </xf>
    <xf numFmtId="0" fontId="9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юнь 2011 год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1">
      <selection activeCell="A12" sqref="A5:A12"/>
    </sheetView>
  </sheetViews>
  <sheetFormatPr defaultColWidth="9.125" defaultRowHeight="12.75"/>
  <cols>
    <col min="1" max="1" width="56.125" style="51" customWidth="1"/>
    <col min="2" max="2" width="8.125" style="51" customWidth="1"/>
    <col min="3" max="3" width="24.50390625" style="51" customWidth="1"/>
    <col min="4" max="4" width="13.375" style="51" customWidth="1"/>
    <col min="5" max="5" width="18.50390625" style="51" customWidth="1"/>
    <col min="6" max="16384" width="9.125" style="51" customWidth="1"/>
  </cols>
  <sheetData>
    <row r="1" spans="1:5" ht="12.75">
      <c r="A1" s="75" t="s">
        <v>0</v>
      </c>
      <c r="B1" s="75"/>
      <c r="C1" s="75"/>
      <c r="D1" s="75"/>
      <c r="E1" s="75"/>
    </row>
    <row r="2" spans="1:5" ht="12.75">
      <c r="A2" s="75" t="s">
        <v>5</v>
      </c>
      <c r="B2" s="75"/>
      <c r="C2" s="75"/>
      <c r="D2" s="75"/>
      <c r="E2" s="75"/>
    </row>
    <row r="3" spans="1:5" ht="12.75">
      <c r="A3" s="76" t="s">
        <v>453</v>
      </c>
      <c r="B3" s="76"/>
      <c r="C3" s="76"/>
      <c r="D3" s="76"/>
      <c r="E3" s="76"/>
    </row>
    <row r="4" spans="1:5" ht="12.75">
      <c r="A4" s="52"/>
      <c r="B4" s="52"/>
      <c r="C4" s="52"/>
      <c r="D4" s="52"/>
      <c r="E4" s="52"/>
    </row>
    <row r="5" spans="1:5" ht="12.75">
      <c r="A5" s="53" t="s">
        <v>6</v>
      </c>
      <c r="B5" s="53"/>
      <c r="C5" s="52"/>
      <c r="D5" s="52"/>
      <c r="E5" s="52"/>
    </row>
    <row r="6" spans="1:5" ht="12.75">
      <c r="A6" s="53" t="s">
        <v>458</v>
      </c>
      <c r="B6" s="53"/>
      <c r="C6" s="52"/>
      <c r="D6" s="52"/>
      <c r="E6" s="52"/>
    </row>
    <row r="7" spans="1:5" ht="12.75">
      <c r="A7" s="53" t="s">
        <v>8</v>
      </c>
      <c r="B7" s="53"/>
      <c r="C7" s="52"/>
      <c r="D7" s="52"/>
      <c r="E7" s="52"/>
    </row>
    <row r="8" spans="1:5" ht="12.75">
      <c r="A8" s="53" t="s">
        <v>9</v>
      </c>
      <c r="B8" s="53"/>
      <c r="C8" s="52"/>
      <c r="D8" s="52"/>
      <c r="E8" s="52"/>
    </row>
    <row r="9" spans="1:5" ht="12.75">
      <c r="A9" s="53"/>
      <c r="B9" s="53"/>
      <c r="C9" s="52"/>
      <c r="D9" s="52"/>
      <c r="E9" s="52"/>
    </row>
    <row r="10" spans="1:5" ht="12.75">
      <c r="A10" s="53" t="s">
        <v>454</v>
      </c>
      <c r="B10" s="53"/>
      <c r="C10" s="52"/>
      <c r="D10" s="52"/>
      <c r="E10" s="52"/>
    </row>
    <row r="11" spans="1:5" ht="12.75">
      <c r="A11" s="53" t="s">
        <v>459</v>
      </c>
      <c r="B11" s="53"/>
      <c r="C11" s="52"/>
      <c r="D11" s="52"/>
      <c r="E11" s="52"/>
    </row>
    <row r="12" spans="1:5" ht="12.75">
      <c r="A12" s="53" t="s">
        <v>10</v>
      </c>
      <c r="B12" s="53"/>
      <c r="C12" s="52"/>
      <c r="D12" s="52"/>
      <c r="E12" s="52"/>
    </row>
    <row r="13" spans="1:5" ht="12.75">
      <c r="A13" s="53"/>
      <c r="B13" s="53"/>
      <c r="C13" s="52"/>
      <c r="D13" s="52"/>
      <c r="E13" s="52"/>
    </row>
    <row r="15" spans="1:5" ht="25.5">
      <c r="A15" s="54" t="s">
        <v>1</v>
      </c>
      <c r="B15" s="54" t="s">
        <v>117</v>
      </c>
      <c r="C15" s="54" t="s">
        <v>2</v>
      </c>
      <c r="D15" s="54" t="s">
        <v>3</v>
      </c>
      <c r="E15" s="54" t="s">
        <v>4</v>
      </c>
    </row>
    <row r="16" spans="1:5" s="57" customFormat="1" ht="12.75">
      <c r="A16" s="55" t="s">
        <v>11</v>
      </c>
      <c r="B16" s="56"/>
      <c r="C16" s="56"/>
      <c r="D16" s="56"/>
      <c r="E16" s="56"/>
    </row>
    <row r="17" spans="1:4" ht="12.75">
      <c r="A17" s="58" t="s">
        <v>12</v>
      </c>
      <c r="B17" s="59" t="s">
        <v>124</v>
      </c>
      <c r="C17" s="51" t="s">
        <v>268</v>
      </c>
      <c r="D17" s="60">
        <f>2197+428</f>
        <v>2625</v>
      </c>
    </row>
    <row r="18" spans="1:5" ht="12.75">
      <c r="A18" s="61" t="s">
        <v>13</v>
      </c>
      <c r="B18" s="59" t="s">
        <v>124</v>
      </c>
      <c r="C18" s="62"/>
      <c r="D18" s="60">
        <v>1.6</v>
      </c>
      <c r="E18" s="63"/>
    </row>
    <row r="19" spans="1:5" ht="12.75">
      <c r="A19" s="61" t="s">
        <v>14</v>
      </c>
      <c r="B19" s="59" t="s">
        <v>124</v>
      </c>
      <c r="C19" s="62"/>
      <c r="D19" s="60">
        <v>1.6</v>
      </c>
      <c r="E19" s="63"/>
    </row>
    <row r="20" spans="1:5" ht="12.75">
      <c r="A20" s="61" t="s">
        <v>15</v>
      </c>
      <c r="B20" s="59" t="s">
        <v>124</v>
      </c>
      <c r="C20" s="62" t="s">
        <v>370</v>
      </c>
      <c r="D20" s="60">
        <f>6.5+1</f>
        <v>7.5</v>
      </c>
      <c r="E20" s="63"/>
    </row>
    <row r="21" spans="1:5" ht="12.75">
      <c r="A21" s="61" t="s">
        <v>16</v>
      </c>
      <c r="B21" s="59" t="s">
        <v>124</v>
      </c>
      <c r="C21" s="62"/>
      <c r="D21" s="60">
        <v>0.2</v>
      </c>
      <c r="E21" s="63"/>
    </row>
    <row r="22" spans="1:5" ht="12.75">
      <c r="A22" s="61" t="s">
        <v>17</v>
      </c>
      <c r="B22" s="59" t="s">
        <v>124</v>
      </c>
      <c r="C22" s="62"/>
      <c r="D22" s="60">
        <f>1045+164</f>
        <v>1209</v>
      </c>
      <c r="E22" s="63"/>
    </row>
    <row r="23" spans="1:5" ht="12.75">
      <c r="A23" s="61" t="s">
        <v>18</v>
      </c>
      <c r="B23" s="59" t="s">
        <v>124</v>
      </c>
      <c r="C23" s="62"/>
      <c r="D23" s="60">
        <f>7+1.3</f>
        <v>8.3</v>
      </c>
      <c r="E23" s="63"/>
    </row>
    <row r="24" spans="1:5" ht="12.75">
      <c r="A24" s="61" t="s">
        <v>118</v>
      </c>
      <c r="B24" s="59" t="s">
        <v>124</v>
      </c>
      <c r="C24" s="62" t="s">
        <v>269</v>
      </c>
      <c r="D24" s="60">
        <f>60-34</f>
        <v>26</v>
      </c>
      <c r="E24" s="63"/>
    </row>
    <row r="25" spans="1:5" ht="12.75">
      <c r="A25" s="61" t="s">
        <v>19</v>
      </c>
      <c r="B25" s="59" t="s">
        <v>124</v>
      </c>
      <c r="C25" s="62"/>
      <c r="D25" s="60">
        <f>1550+169</f>
        <v>1719</v>
      </c>
      <c r="E25" s="63"/>
    </row>
    <row r="26" spans="1:5" ht="12.75">
      <c r="A26" s="64" t="s">
        <v>112</v>
      </c>
      <c r="B26" s="65"/>
      <c r="C26" s="62"/>
      <c r="D26" s="60"/>
      <c r="E26" s="63"/>
    </row>
    <row r="27" spans="1:5" ht="12.75">
      <c r="A27" s="61" t="s">
        <v>119</v>
      </c>
      <c r="B27" s="59" t="s">
        <v>124</v>
      </c>
      <c r="C27" s="62" t="s">
        <v>270</v>
      </c>
      <c r="D27" s="60">
        <f>618+113</f>
        <v>731</v>
      </c>
      <c r="E27" s="63"/>
    </row>
    <row r="28" spans="1:5" ht="12.75">
      <c r="A28" s="61" t="s">
        <v>457</v>
      </c>
      <c r="B28" s="59" t="s">
        <v>125</v>
      </c>
      <c r="C28" s="62"/>
      <c r="D28" s="60">
        <f>6+1</f>
        <v>7</v>
      </c>
      <c r="E28" s="63"/>
    </row>
    <row r="29" spans="1:5" ht="12.75">
      <c r="A29" s="61" t="s">
        <v>113</v>
      </c>
      <c r="B29" s="59" t="s">
        <v>271</v>
      </c>
      <c r="C29" s="62"/>
      <c r="D29" s="60">
        <f>99+19</f>
        <v>118</v>
      </c>
      <c r="E29" s="63"/>
    </row>
    <row r="30" spans="1:5" ht="12.75">
      <c r="A30" s="61" t="s">
        <v>20</v>
      </c>
      <c r="B30" s="59" t="s">
        <v>271</v>
      </c>
      <c r="C30" s="62"/>
      <c r="D30" s="60">
        <v>11</v>
      </c>
      <c r="E30" s="63"/>
    </row>
    <row r="31" spans="1:5" ht="12.75">
      <c r="A31" s="61" t="s">
        <v>114</v>
      </c>
      <c r="B31" s="59" t="s">
        <v>271</v>
      </c>
      <c r="C31" s="62"/>
      <c r="D31" s="60">
        <v>22</v>
      </c>
      <c r="E31" s="63"/>
    </row>
    <row r="32" spans="1:5" ht="12.75">
      <c r="A32" s="61" t="s">
        <v>21</v>
      </c>
      <c r="B32" s="59" t="s">
        <v>271</v>
      </c>
      <c r="C32" s="62"/>
      <c r="D32" s="60"/>
      <c r="E32" s="63"/>
    </row>
    <row r="33" spans="1:5" ht="12.75">
      <c r="A33" s="61" t="s">
        <v>22</v>
      </c>
      <c r="B33" s="59" t="s">
        <v>271</v>
      </c>
      <c r="C33" s="62"/>
      <c r="D33" s="60">
        <v>22</v>
      </c>
      <c r="E33" s="63"/>
    </row>
    <row r="34" spans="1:5" ht="12.75">
      <c r="A34" s="61" t="s">
        <v>403</v>
      </c>
      <c r="B34" s="59" t="s">
        <v>271</v>
      </c>
      <c r="C34" s="62"/>
      <c r="D34" s="60">
        <v>12</v>
      </c>
      <c r="E34" s="63"/>
    </row>
    <row r="35" spans="1:5" ht="12.75">
      <c r="A35" s="61" t="s">
        <v>23</v>
      </c>
      <c r="B35" s="59" t="s">
        <v>271</v>
      </c>
      <c r="C35" s="62"/>
      <c r="D35" s="60">
        <v>12</v>
      </c>
      <c r="E35" s="63"/>
    </row>
    <row r="36" spans="1:5" ht="12.75">
      <c r="A36" s="61" t="s">
        <v>404</v>
      </c>
      <c r="B36" s="59" t="s">
        <v>124</v>
      </c>
      <c r="C36" s="62"/>
      <c r="D36" s="60">
        <f>72+14</f>
        <v>86</v>
      </c>
      <c r="E36" s="63"/>
    </row>
    <row r="37" spans="1:5" ht="12.75">
      <c r="A37" s="61" t="s">
        <v>405</v>
      </c>
      <c r="B37" s="59" t="s">
        <v>271</v>
      </c>
      <c r="C37" s="62"/>
      <c r="D37" s="60">
        <v>4</v>
      </c>
      <c r="E37" s="63"/>
    </row>
    <row r="38" spans="1:5" ht="12.75">
      <c r="A38" s="61" t="s">
        <v>406</v>
      </c>
      <c r="B38" s="59" t="s">
        <v>271</v>
      </c>
      <c r="C38" s="62"/>
      <c r="D38" s="60">
        <v>1</v>
      </c>
      <c r="E38" s="63"/>
    </row>
    <row r="39" spans="1:5" ht="12.75">
      <c r="A39" s="66" t="s">
        <v>24</v>
      </c>
      <c r="B39" s="67"/>
      <c r="C39" s="62"/>
      <c r="D39" s="60"/>
      <c r="E39" s="63"/>
    </row>
    <row r="40" spans="1:5" ht="12.75">
      <c r="A40" s="61" t="s">
        <v>126</v>
      </c>
      <c r="B40" s="59" t="s">
        <v>124</v>
      </c>
      <c r="C40" s="62" t="s">
        <v>272</v>
      </c>
      <c r="D40" s="60">
        <v>4.4</v>
      </c>
      <c r="E40" s="63"/>
    </row>
    <row r="41" spans="1:5" ht="12.75">
      <c r="A41" s="61" t="s">
        <v>127</v>
      </c>
      <c r="B41" s="59" t="s">
        <v>124</v>
      </c>
      <c r="C41" s="62" t="s">
        <v>273</v>
      </c>
      <c r="D41" s="60">
        <v>2.3</v>
      </c>
      <c r="E41" s="63"/>
    </row>
    <row r="42" spans="1:5" ht="12.75">
      <c r="A42" s="61" t="s">
        <v>25</v>
      </c>
      <c r="B42" s="59" t="s">
        <v>124</v>
      </c>
      <c r="C42" s="62" t="s">
        <v>274</v>
      </c>
      <c r="D42" s="60">
        <f>5.5+11.1+1.3</f>
        <v>17.900000000000002</v>
      </c>
      <c r="E42" s="63"/>
    </row>
    <row r="43" spans="1:5" ht="12.75">
      <c r="A43" s="61" t="s">
        <v>26</v>
      </c>
      <c r="B43" s="59" t="s">
        <v>124</v>
      </c>
      <c r="C43" s="62" t="s">
        <v>275</v>
      </c>
      <c r="D43" s="60">
        <f>2.8-1.3</f>
        <v>1.4999999999999998</v>
      </c>
      <c r="E43" s="63"/>
    </row>
    <row r="44" spans="1:5" ht="12.75">
      <c r="A44" s="61" t="s">
        <v>27</v>
      </c>
      <c r="B44" s="59" t="s">
        <v>124</v>
      </c>
      <c r="C44" s="62" t="s">
        <v>359</v>
      </c>
      <c r="D44" s="60">
        <f>31+6.4</f>
        <v>37.4</v>
      </c>
      <c r="E44" s="63"/>
    </row>
    <row r="45" spans="1:5" ht="12.75">
      <c r="A45" s="61" t="s">
        <v>28</v>
      </c>
      <c r="B45" s="59" t="s">
        <v>124</v>
      </c>
      <c r="C45" s="62" t="s">
        <v>276</v>
      </c>
      <c r="D45" s="60">
        <f>32+1547+287.2</f>
        <v>1866.2</v>
      </c>
      <c r="E45" s="63"/>
    </row>
    <row r="46" spans="1:5" ht="12.75">
      <c r="A46" s="66" t="s">
        <v>29</v>
      </c>
      <c r="B46" s="67"/>
      <c r="C46" s="62"/>
      <c r="D46" s="60"/>
      <c r="E46" s="63"/>
    </row>
    <row r="47" spans="1:5" ht="12.75">
      <c r="A47" s="61" t="s">
        <v>30</v>
      </c>
      <c r="B47" s="59" t="s">
        <v>124</v>
      </c>
      <c r="C47" s="62" t="s">
        <v>277</v>
      </c>
      <c r="D47" s="60">
        <f>303+37.6</f>
        <v>340.6</v>
      </c>
      <c r="E47" s="63"/>
    </row>
    <row r="48" spans="1:5" ht="12.75">
      <c r="A48" s="61" t="s">
        <v>128</v>
      </c>
      <c r="B48" s="59" t="s">
        <v>124</v>
      </c>
      <c r="C48" s="62" t="s">
        <v>277</v>
      </c>
      <c r="D48" s="60">
        <f>510+61</f>
        <v>571</v>
      </c>
      <c r="E48" s="63"/>
    </row>
    <row r="49" spans="1:5" ht="12.75">
      <c r="A49" s="61" t="s">
        <v>31</v>
      </c>
      <c r="B49" s="59" t="s">
        <v>124</v>
      </c>
      <c r="C49" s="62" t="s">
        <v>277</v>
      </c>
      <c r="D49" s="68">
        <f>86+115</f>
        <v>201</v>
      </c>
      <c r="E49" s="63"/>
    </row>
    <row r="50" spans="1:5" ht="12.75">
      <c r="A50" s="61" t="s">
        <v>129</v>
      </c>
      <c r="B50" s="59" t="s">
        <v>124</v>
      </c>
      <c r="C50" s="62" t="s">
        <v>277</v>
      </c>
      <c r="D50" s="68">
        <v>3.3</v>
      </c>
      <c r="E50" s="63"/>
    </row>
    <row r="51" spans="1:5" ht="12.75">
      <c r="A51" s="61" t="s">
        <v>32</v>
      </c>
      <c r="B51" s="59" t="s">
        <v>124</v>
      </c>
      <c r="C51" s="62" t="s">
        <v>277</v>
      </c>
      <c r="D51" s="68">
        <f>1.4+1.3+3</f>
        <v>5.7</v>
      </c>
      <c r="E51" s="63"/>
    </row>
    <row r="52" spans="1:5" ht="12.75">
      <c r="A52" s="61" t="s">
        <v>130</v>
      </c>
      <c r="B52" s="59" t="s">
        <v>124</v>
      </c>
      <c r="C52" s="62" t="s">
        <v>278</v>
      </c>
      <c r="D52" s="68">
        <v>3</v>
      </c>
      <c r="E52" s="63"/>
    </row>
    <row r="53" spans="1:5" ht="12.75">
      <c r="A53" s="66" t="s">
        <v>33</v>
      </c>
      <c r="B53" s="67"/>
      <c r="C53" s="62"/>
      <c r="D53" s="68"/>
      <c r="E53" s="63"/>
    </row>
    <row r="54" spans="1:5" ht="12.75">
      <c r="A54" s="61" t="s">
        <v>34</v>
      </c>
      <c r="B54" s="59" t="s">
        <v>124</v>
      </c>
      <c r="C54" s="62"/>
      <c r="D54" s="68"/>
      <c r="E54" s="63"/>
    </row>
    <row r="55" spans="1:5" ht="12.75">
      <c r="A55" s="61" t="s">
        <v>456</v>
      </c>
      <c r="B55" s="59" t="s">
        <v>124</v>
      </c>
      <c r="C55" s="62" t="s">
        <v>371</v>
      </c>
      <c r="D55" s="60">
        <f>7.6-3</f>
        <v>4.6</v>
      </c>
      <c r="E55" s="63"/>
    </row>
    <row r="56" spans="1:5" ht="12.75">
      <c r="A56" s="61" t="s">
        <v>35</v>
      </c>
      <c r="B56" s="59" t="s">
        <v>124</v>
      </c>
      <c r="C56" s="62" t="s">
        <v>279</v>
      </c>
      <c r="D56" s="60">
        <f>3+2.5</f>
        <v>5.5</v>
      </c>
      <c r="E56" s="63"/>
    </row>
    <row r="57" spans="1:5" ht="12.75">
      <c r="A57" s="61" t="s">
        <v>36</v>
      </c>
      <c r="B57" s="59" t="s">
        <v>124</v>
      </c>
      <c r="C57" s="62" t="s">
        <v>280</v>
      </c>
      <c r="D57" s="60">
        <f>6+1</f>
        <v>7</v>
      </c>
      <c r="E57" s="63"/>
    </row>
    <row r="58" spans="1:5" ht="12.75">
      <c r="A58" s="61" t="s">
        <v>37</v>
      </c>
      <c r="B58" s="59" t="s">
        <v>124</v>
      </c>
      <c r="C58" s="62" t="s">
        <v>279</v>
      </c>
      <c r="D58" s="60">
        <f>2.3+0.5</f>
        <v>2.8</v>
      </c>
      <c r="E58" s="63"/>
    </row>
    <row r="59" spans="1:5" ht="12.75">
      <c r="A59" s="61" t="s">
        <v>131</v>
      </c>
      <c r="B59" s="59" t="s">
        <v>124</v>
      </c>
      <c r="C59" s="62" t="s">
        <v>281</v>
      </c>
      <c r="D59" s="60">
        <v>0.7</v>
      </c>
      <c r="E59" s="63"/>
    </row>
    <row r="60" spans="1:5" ht="12.75">
      <c r="A60" s="61" t="s">
        <v>132</v>
      </c>
      <c r="B60" s="59" t="s">
        <v>124</v>
      </c>
      <c r="C60" s="62" t="s">
        <v>282</v>
      </c>
      <c r="D60" s="60">
        <v>1.3</v>
      </c>
      <c r="E60" s="63"/>
    </row>
    <row r="61" spans="1:5" ht="12.75">
      <c r="A61" s="61" t="s">
        <v>38</v>
      </c>
      <c r="B61" s="59" t="s">
        <v>271</v>
      </c>
      <c r="C61" s="62"/>
      <c r="D61" s="60">
        <v>2</v>
      </c>
      <c r="E61" s="63"/>
    </row>
    <row r="62" spans="1:5" ht="12.75">
      <c r="A62" s="66" t="s">
        <v>39</v>
      </c>
      <c r="B62" s="67"/>
      <c r="C62" s="62"/>
      <c r="D62" s="60"/>
      <c r="E62" s="63"/>
    </row>
    <row r="63" spans="1:5" ht="12.75">
      <c r="A63" s="61" t="s">
        <v>40</v>
      </c>
      <c r="B63" s="59" t="s">
        <v>124</v>
      </c>
      <c r="C63" s="62" t="s">
        <v>283</v>
      </c>
      <c r="D63" s="60">
        <f>11+1048+213</f>
        <v>1272</v>
      </c>
      <c r="E63" s="63"/>
    </row>
    <row r="64" spans="1:5" ht="12.75">
      <c r="A64" s="61" t="s">
        <v>41</v>
      </c>
      <c r="B64" s="59" t="s">
        <v>124</v>
      </c>
      <c r="C64" s="62" t="s">
        <v>284</v>
      </c>
      <c r="D64" s="60">
        <f>28.1+11.1</f>
        <v>39.2</v>
      </c>
      <c r="E64" s="63"/>
    </row>
    <row r="65" spans="1:5" ht="12.75">
      <c r="A65" s="61" t="s">
        <v>42</v>
      </c>
      <c r="B65" s="59" t="s">
        <v>124</v>
      </c>
      <c r="C65" s="62" t="s">
        <v>285</v>
      </c>
      <c r="D65" s="60">
        <f>4.6+1.8</f>
        <v>6.3999999999999995</v>
      </c>
      <c r="E65" s="63"/>
    </row>
    <row r="66" spans="1:5" ht="12.75">
      <c r="A66" s="61" t="s">
        <v>43</v>
      </c>
      <c r="B66" s="59" t="s">
        <v>124</v>
      </c>
      <c r="C66" s="62" t="s">
        <v>286</v>
      </c>
      <c r="D66" s="60">
        <f>4.6-1.2</f>
        <v>3.3999999999999995</v>
      </c>
      <c r="E66" s="63"/>
    </row>
    <row r="67" spans="1:5" ht="12.75">
      <c r="A67" s="61" t="s">
        <v>120</v>
      </c>
      <c r="B67" s="59" t="s">
        <v>124</v>
      </c>
      <c r="C67" s="62" t="s">
        <v>287</v>
      </c>
      <c r="D67" s="60">
        <v>1</v>
      </c>
      <c r="E67" s="63"/>
    </row>
    <row r="68" spans="1:5" ht="12.75">
      <c r="A68" s="61" t="s">
        <v>44</v>
      </c>
      <c r="B68" s="59" t="s">
        <v>124</v>
      </c>
      <c r="C68" s="62" t="s">
        <v>288</v>
      </c>
      <c r="D68" s="60">
        <f>10+7</f>
        <v>17</v>
      </c>
      <c r="E68" s="63"/>
    </row>
    <row r="69" spans="1:5" ht="12.75">
      <c r="A69" s="61" t="s">
        <v>45</v>
      </c>
      <c r="B69" s="59" t="s">
        <v>124</v>
      </c>
      <c r="C69" s="62"/>
      <c r="D69" s="60">
        <f>3.3+2.3</f>
        <v>5.6</v>
      </c>
      <c r="E69" s="63"/>
    </row>
    <row r="70" spans="1:5" ht="12.75">
      <c r="A70" s="66" t="s">
        <v>46</v>
      </c>
      <c r="B70" s="67"/>
      <c r="C70" s="62"/>
      <c r="D70" s="60"/>
      <c r="E70" s="63"/>
    </row>
    <row r="71" spans="1:5" ht="12.75">
      <c r="A71" s="61" t="s">
        <v>47</v>
      </c>
      <c r="B71" s="59" t="s">
        <v>124</v>
      </c>
      <c r="C71" s="62" t="s">
        <v>290</v>
      </c>
      <c r="D71" s="60">
        <f>5.2+1</f>
        <v>6.2</v>
      </c>
      <c r="E71" s="63"/>
    </row>
    <row r="72" spans="1:5" ht="12.75">
      <c r="A72" s="61" t="s">
        <v>48</v>
      </c>
      <c r="B72" s="59" t="s">
        <v>124</v>
      </c>
      <c r="C72" s="62" t="s">
        <v>290</v>
      </c>
      <c r="D72" s="60">
        <f>9+1.8</f>
        <v>10.8</v>
      </c>
      <c r="E72" s="63"/>
    </row>
    <row r="73" spans="1:5" ht="12.75">
      <c r="A73" s="61" t="s">
        <v>49</v>
      </c>
      <c r="B73" s="59" t="s">
        <v>124</v>
      </c>
      <c r="C73" s="62" t="s">
        <v>289</v>
      </c>
      <c r="D73" s="60">
        <f>30+6</f>
        <v>36</v>
      </c>
      <c r="E73" s="63"/>
    </row>
    <row r="74" spans="1:5" ht="12.75">
      <c r="A74" s="66" t="s">
        <v>50</v>
      </c>
      <c r="B74" s="67"/>
      <c r="C74" s="62"/>
      <c r="D74" s="60"/>
      <c r="E74" s="63"/>
    </row>
    <row r="75" spans="1:5" ht="12.75">
      <c r="A75" s="61" t="s">
        <v>51</v>
      </c>
      <c r="B75" s="59" t="s">
        <v>271</v>
      </c>
      <c r="C75" s="62"/>
      <c r="D75" s="60">
        <f>33+78-12</f>
        <v>99</v>
      </c>
      <c r="E75" s="63"/>
    </row>
    <row r="76" spans="1:5" ht="12.75">
      <c r="A76" s="61" t="s">
        <v>52</v>
      </c>
      <c r="B76" s="59" t="s">
        <v>271</v>
      </c>
      <c r="C76" s="62" t="s">
        <v>311</v>
      </c>
      <c r="D76" s="60">
        <f>2+10+1</f>
        <v>13</v>
      </c>
      <c r="E76" s="63"/>
    </row>
    <row r="77" spans="1:5" ht="12.75">
      <c r="A77" s="61" t="s">
        <v>53</v>
      </c>
      <c r="B77" s="59" t="s">
        <v>271</v>
      </c>
      <c r="C77" s="62" t="s">
        <v>423</v>
      </c>
      <c r="D77" s="60">
        <f>4-1</f>
        <v>3</v>
      </c>
      <c r="E77" s="63"/>
    </row>
    <row r="78" spans="1:5" ht="12.75">
      <c r="A78" s="61" t="s">
        <v>54</v>
      </c>
      <c r="B78" s="59" t="s">
        <v>271</v>
      </c>
      <c r="C78" s="62" t="s">
        <v>424</v>
      </c>
      <c r="D78" s="60">
        <f>2.6+0.5</f>
        <v>3.1</v>
      </c>
      <c r="E78" s="63"/>
    </row>
    <row r="79" spans="1:5" ht="12.75">
      <c r="A79" s="61" t="s">
        <v>116</v>
      </c>
      <c r="B79" s="59" t="s">
        <v>271</v>
      </c>
      <c r="C79" s="62"/>
      <c r="D79" s="60">
        <v>4</v>
      </c>
      <c r="E79" s="63"/>
    </row>
    <row r="80" spans="1:5" ht="12.75">
      <c r="A80" s="61" t="s">
        <v>55</v>
      </c>
      <c r="B80" s="59" t="s">
        <v>271</v>
      </c>
      <c r="C80" s="62"/>
      <c r="D80" s="60">
        <f>5+26-3</f>
        <v>28</v>
      </c>
      <c r="E80" s="63"/>
    </row>
    <row r="81" spans="1:5" ht="12.75">
      <c r="A81" s="66" t="s">
        <v>56</v>
      </c>
      <c r="B81" s="67"/>
      <c r="C81" s="62"/>
      <c r="D81" s="60"/>
      <c r="E81" s="63"/>
    </row>
    <row r="82" spans="1:5" ht="12.75">
      <c r="A82" s="61" t="s">
        <v>372</v>
      </c>
      <c r="B82" s="59" t="s">
        <v>124</v>
      </c>
      <c r="C82" s="62" t="s">
        <v>373</v>
      </c>
      <c r="D82" s="60">
        <f>0.5+0.1</f>
        <v>0.6</v>
      </c>
      <c r="E82" s="63"/>
    </row>
    <row r="83" spans="1:5" ht="12.75">
      <c r="A83" s="61" t="s">
        <v>57</v>
      </c>
      <c r="B83" s="59" t="s">
        <v>124</v>
      </c>
      <c r="C83" s="62"/>
      <c r="D83" s="60">
        <v>19</v>
      </c>
      <c r="E83" s="63"/>
    </row>
    <row r="84" spans="1:5" ht="12.75">
      <c r="A84" s="61" t="s">
        <v>58</v>
      </c>
      <c r="B84" s="59" t="s">
        <v>124</v>
      </c>
      <c r="C84" s="62" t="s">
        <v>375</v>
      </c>
      <c r="D84" s="60">
        <f>0.4+0.2</f>
        <v>0.6000000000000001</v>
      </c>
      <c r="E84" s="63"/>
    </row>
    <row r="85" spans="1:5" ht="12.75">
      <c r="A85" s="61" t="s">
        <v>374</v>
      </c>
      <c r="B85" s="59" t="s">
        <v>124</v>
      </c>
      <c r="C85" s="62" t="s">
        <v>375</v>
      </c>
      <c r="D85" s="60">
        <f>12+2</f>
        <v>14</v>
      </c>
      <c r="E85" s="63"/>
    </row>
    <row r="86" spans="1:5" ht="12.75">
      <c r="A86" s="61" t="s">
        <v>376</v>
      </c>
      <c r="B86" s="59" t="s">
        <v>124</v>
      </c>
      <c r="C86" s="62" t="s">
        <v>375</v>
      </c>
      <c r="D86" s="60">
        <f>2.3+0.4</f>
        <v>2.6999999999999997</v>
      </c>
      <c r="E86" s="63"/>
    </row>
    <row r="87" spans="1:5" ht="12.75">
      <c r="A87" s="66" t="s">
        <v>59</v>
      </c>
      <c r="B87" s="67"/>
      <c r="C87" s="62"/>
      <c r="D87" s="60"/>
      <c r="E87" s="63"/>
    </row>
    <row r="88" spans="1:5" ht="12.75">
      <c r="A88" s="61" t="s">
        <v>379</v>
      </c>
      <c r="B88" s="59" t="s">
        <v>124</v>
      </c>
      <c r="C88" s="62" t="s">
        <v>380</v>
      </c>
      <c r="D88" s="60">
        <f>14+2</f>
        <v>16</v>
      </c>
      <c r="E88" s="63"/>
    </row>
    <row r="89" spans="1:5" ht="12.75">
      <c r="A89" s="61" t="s">
        <v>115</v>
      </c>
      <c r="B89" s="59" t="s">
        <v>124</v>
      </c>
      <c r="C89" s="62"/>
      <c r="D89" s="60">
        <v>149.8</v>
      </c>
      <c r="E89" s="63"/>
    </row>
    <row r="90" spans="1:5" ht="12.75">
      <c r="A90" s="61" t="s">
        <v>381</v>
      </c>
      <c r="B90" s="59" t="s">
        <v>124</v>
      </c>
      <c r="C90" s="62" t="s">
        <v>382</v>
      </c>
      <c r="D90" s="60">
        <f>55+12</f>
        <v>67</v>
      </c>
      <c r="E90" s="63"/>
    </row>
    <row r="91" spans="1:5" ht="12.75">
      <c r="A91" s="61" t="s">
        <v>383</v>
      </c>
      <c r="B91" s="59" t="s">
        <v>124</v>
      </c>
      <c r="C91" s="62" t="s">
        <v>384</v>
      </c>
      <c r="D91" s="60">
        <f>127+22</f>
        <v>149</v>
      </c>
      <c r="E91" s="63"/>
    </row>
    <row r="92" spans="1:5" ht="12.75">
      <c r="A92" s="61" t="s">
        <v>60</v>
      </c>
      <c r="B92" s="59" t="s">
        <v>124</v>
      </c>
      <c r="C92" s="62"/>
      <c r="D92" s="60">
        <v>1</v>
      </c>
      <c r="E92" s="63"/>
    </row>
    <row r="93" spans="1:5" ht="12.75">
      <c r="A93" s="61" t="s">
        <v>121</v>
      </c>
      <c r="B93" s="59" t="s">
        <v>124</v>
      </c>
      <c r="C93" s="62" t="s">
        <v>392</v>
      </c>
      <c r="D93" s="60">
        <f>252.6+22</f>
        <v>274.6</v>
      </c>
      <c r="E93" s="63"/>
    </row>
    <row r="94" spans="1:5" ht="12.75">
      <c r="A94" s="61" t="s">
        <v>390</v>
      </c>
      <c r="B94" s="59" t="s">
        <v>124</v>
      </c>
      <c r="C94" s="62" t="s">
        <v>391</v>
      </c>
      <c r="D94" s="60">
        <f>63+11</f>
        <v>74</v>
      </c>
      <c r="E94" s="63"/>
    </row>
    <row r="95" spans="1:5" ht="12.75">
      <c r="A95" s="61" t="s">
        <v>122</v>
      </c>
      <c r="B95" s="59" t="s">
        <v>124</v>
      </c>
      <c r="C95" s="62"/>
      <c r="D95" s="60">
        <v>15</v>
      </c>
      <c r="E95" s="63"/>
    </row>
    <row r="96" spans="1:5" ht="12.75">
      <c r="A96" s="61" t="s">
        <v>61</v>
      </c>
      <c r="B96" s="59" t="s">
        <v>124</v>
      </c>
      <c r="C96" s="62"/>
      <c r="D96" s="60">
        <v>314</v>
      </c>
      <c r="E96" s="63"/>
    </row>
    <row r="97" spans="1:5" ht="12.75">
      <c r="A97" s="61" t="s">
        <v>62</v>
      </c>
      <c r="B97" s="59" t="s">
        <v>124</v>
      </c>
      <c r="C97" s="62" t="s">
        <v>387</v>
      </c>
      <c r="D97" s="60">
        <f>1.4+2.7</f>
        <v>4.1</v>
      </c>
      <c r="E97" s="63"/>
    </row>
    <row r="98" spans="1:5" ht="12.75">
      <c r="A98" s="61" t="s">
        <v>63</v>
      </c>
      <c r="B98" s="59" t="s">
        <v>124</v>
      </c>
      <c r="C98" s="62"/>
      <c r="D98" s="60">
        <v>167</v>
      </c>
      <c r="E98" s="63"/>
    </row>
    <row r="99" spans="1:5" ht="12.75">
      <c r="A99" s="61" t="s">
        <v>64</v>
      </c>
      <c r="B99" s="59" t="s">
        <v>124</v>
      </c>
      <c r="C99" s="62"/>
      <c r="D99" s="60">
        <v>8</v>
      </c>
      <c r="E99" s="63"/>
    </row>
    <row r="100" spans="1:5" ht="12.75">
      <c r="A100" s="61" t="s">
        <v>65</v>
      </c>
      <c r="B100" s="59" t="s">
        <v>124</v>
      </c>
      <c r="C100" s="62" t="s">
        <v>393</v>
      </c>
      <c r="D100" s="60">
        <f>25+24</f>
        <v>49</v>
      </c>
      <c r="E100" s="63"/>
    </row>
    <row r="101" spans="1:5" ht="12.75">
      <c r="A101" s="61" t="s">
        <v>66</v>
      </c>
      <c r="B101" s="59" t="s">
        <v>124</v>
      </c>
      <c r="C101" s="62" t="s">
        <v>393</v>
      </c>
      <c r="D101" s="60">
        <f>31+13</f>
        <v>44</v>
      </c>
      <c r="E101" s="63"/>
    </row>
    <row r="102" spans="1:5" ht="12.75">
      <c r="A102" s="61" t="s">
        <v>385</v>
      </c>
      <c r="B102" s="59" t="s">
        <v>124</v>
      </c>
      <c r="C102" s="62" t="s">
        <v>386</v>
      </c>
      <c r="D102" s="60">
        <f>335+53</f>
        <v>388</v>
      </c>
      <c r="E102" s="63"/>
    </row>
    <row r="103" spans="1:5" ht="12.75">
      <c r="A103" s="66" t="s">
        <v>67</v>
      </c>
      <c r="B103" s="67"/>
      <c r="C103" s="62"/>
      <c r="D103" s="60"/>
      <c r="E103" s="63"/>
    </row>
    <row r="104" spans="1:5" ht="12.75">
      <c r="A104" s="61" t="s">
        <v>397</v>
      </c>
      <c r="B104" s="59" t="s">
        <v>124</v>
      </c>
      <c r="C104" s="62" t="s">
        <v>398</v>
      </c>
      <c r="D104" s="60">
        <f>17.65+4.1</f>
        <v>21.75</v>
      </c>
      <c r="E104" s="63"/>
    </row>
    <row r="105" spans="1:5" ht="12.75">
      <c r="A105" s="61" t="s">
        <v>68</v>
      </c>
      <c r="B105" s="59" t="s">
        <v>124</v>
      </c>
      <c r="C105" s="62"/>
      <c r="D105" s="60">
        <v>2.7</v>
      </c>
      <c r="E105" s="63"/>
    </row>
    <row r="106" spans="1:5" ht="12.75">
      <c r="A106" s="61" t="s">
        <v>69</v>
      </c>
      <c r="B106" s="59" t="s">
        <v>124</v>
      </c>
      <c r="C106" s="62" t="s">
        <v>399</v>
      </c>
      <c r="D106" s="60">
        <f>16+3</f>
        <v>19</v>
      </c>
      <c r="E106" s="63"/>
    </row>
    <row r="107" spans="1:5" ht="12.75">
      <c r="A107" s="61" t="s">
        <v>70</v>
      </c>
      <c r="B107" s="59" t="s">
        <v>124</v>
      </c>
      <c r="C107" s="62" t="s">
        <v>388</v>
      </c>
      <c r="D107" s="60">
        <f>0.8+0.1</f>
        <v>0.9</v>
      </c>
      <c r="E107" s="63"/>
    </row>
    <row r="108" spans="1:5" ht="12.75">
      <c r="A108" s="61" t="s">
        <v>394</v>
      </c>
      <c r="B108" s="59" t="s">
        <v>124</v>
      </c>
      <c r="C108" s="62" t="s">
        <v>396</v>
      </c>
      <c r="D108" s="60">
        <f>4457+610</f>
        <v>5067</v>
      </c>
      <c r="E108" s="63"/>
    </row>
    <row r="109" spans="1:5" ht="12.75">
      <c r="A109" s="61" t="s">
        <v>395</v>
      </c>
      <c r="B109" s="59" t="s">
        <v>124</v>
      </c>
      <c r="C109" s="62" t="s">
        <v>312</v>
      </c>
      <c r="D109" s="60">
        <f>1967+252</f>
        <v>2219</v>
      </c>
      <c r="E109" s="63"/>
    </row>
    <row r="110" spans="1:5" ht="12.75">
      <c r="A110" s="61" t="s">
        <v>71</v>
      </c>
      <c r="B110" s="59" t="s">
        <v>124</v>
      </c>
      <c r="C110" s="62"/>
      <c r="D110" s="60">
        <v>1</v>
      </c>
      <c r="E110" s="63"/>
    </row>
    <row r="111" spans="1:5" ht="12.75">
      <c r="A111" s="61" t="s">
        <v>363</v>
      </c>
      <c r="B111" s="59" t="s">
        <v>124</v>
      </c>
      <c r="C111" s="62" t="s">
        <v>364</v>
      </c>
      <c r="D111" s="60">
        <f>115+25</f>
        <v>140</v>
      </c>
      <c r="E111" s="63"/>
    </row>
    <row r="112" spans="1:5" ht="12.75">
      <c r="A112" s="61" t="s">
        <v>407</v>
      </c>
      <c r="B112" s="59" t="s">
        <v>124</v>
      </c>
      <c r="C112" s="62"/>
      <c r="D112" s="60">
        <v>165</v>
      </c>
      <c r="E112" s="63"/>
    </row>
    <row r="113" spans="1:5" ht="12.75">
      <c r="A113" s="61" t="s">
        <v>389</v>
      </c>
      <c r="B113" s="59" t="s">
        <v>124</v>
      </c>
      <c r="C113" s="62"/>
      <c r="D113" s="60">
        <f>9+3</f>
        <v>12</v>
      </c>
      <c r="E113" s="63"/>
    </row>
    <row r="114" spans="1:5" ht="12.75">
      <c r="A114" s="61" t="s">
        <v>72</v>
      </c>
      <c r="B114" s="59" t="s">
        <v>124</v>
      </c>
      <c r="C114" s="62"/>
      <c r="D114" s="60">
        <f>0.5+0.06</f>
        <v>0.56</v>
      </c>
      <c r="E114" s="63"/>
    </row>
    <row r="115" spans="1:5" ht="12.75">
      <c r="A115" s="61" t="s">
        <v>421</v>
      </c>
      <c r="B115" s="59" t="s">
        <v>124</v>
      </c>
      <c r="C115" s="62" t="s">
        <v>422</v>
      </c>
      <c r="D115" s="60">
        <f>246+50.6</f>
        <v>296.6</v>
      </c>
      <c r="E115" s="63"/>
    </row>
    <row r="116" spans="1:5" ht="12.75">
      <c r="A116" s="61" t="s">
        <v>73</v>
      </c>
      <c r="B116" s="59" t="s">
        <v>124</v>
      </c>
      <c r="C116" s="62" t="s">
        <v>434</v>
      </c>
      <c r="D116" s="60">
        <f>0.02+0.01</f>
        <v>0.03</v>
      </c>
      <c r="E116" s="63"/>
    </row>
    <row r="117" spans="1:5" ht="12.75">
      <c r="A117" s="61" t="s">
        <v>74</v>
      </c>
      <c r="B117" s="59" t="s">
        <v>124</v>
      </c>
      <c r="C117" s="62"/>
      <c r="D117" s="60">
        <v>0.08</v>
      </c>
      <c r="E117" s="63"/>
    </row>
    <row r="118" spans="1:5" ht="12.75">
      <c r="A118" s="61" t="s">
        <v>75</v>
      </c>
      <c r="B118" s="59" t="s">
        <v>124</v>
      </c>
      <c r="C118" s="62"/>
      <c r="D118" s="60">
        <f>85+14</f>
        <v>99</v>
      </c>
      <c r="E118" s="63"/>
    </row>
    <row r="119" spans="1:5" ht="12.75">
      <c r="A119" s="61" t="s">
        <v>76</v>
      </c>
      <c r="B119" s="59" t="s">
        <v>124</v>
      </c>
      <c r="C119" s="62"/>
      <c r="D119" s="60">
        <f>1.5+0.2</f>
        <v>1.7</v>
      </c>
      <c r="E119" s="63"/>
    </row>
    <row r="120" spans="1:5" ht="12.75">
      <c r="A120" s="61" t="s">
        <v>77</v>
      </c>
      <c r="B120" s="59" t="s">
        <v>124</v>
      </c>
      <c r="C120" s="62" t="s">
        <v>433</v>
      </c>
      <c r="D120" s="60">
        <f>29+4</f>
        <v>33</v>
      </c>
      <c r="E120" s="63"/>
    </row>
    <row r="121" spans="1:5" ht="12.75">
      <c r="A121" s="61" t="s">
        <v>123</v>
      </c>
      <c r="B121" s="59" t="s">
        <v>124</v>
      </c>
      <c r="C121" s="62"/>
      <c r="D121" s="60">
        <v>2</v>
      </c>
      <c r="E121" s="63"/>
    </row>
    <row r="122" spans="1:5" ht="12.75">
      <c r="A122" s="61" t="s">
        <v>400</v>
      </c>
      <c r="B122" s="59" t="s">
        <v>124</v>
      </c>
      <c r="C122" s="62"/>
      <c r="D122" s="60">
        <f>0.3+0.1</f>
        <v>0.4</v>
      </c>
      <c r="E122" s="63"/>
    </row>
    <row r="123" spans="1:5" ht="12.75">
      <c r="A123" s="61" t="s">
        <v>401</v>
      </c>
      <c r="B123" s="59" t="s">
        <v>124</v>
      </c>
      <c r="C123" s="62"/>
      <c r="D123" s="60">
        <v>0.2</v>
      </c>
      <c r="E123" s="63"/>
    </row>
    <row r="124" spans="1:5" ht="12.75">
      <c r="A124" s="61" t="s">
        <v>78</v>
      </c>
      <c r="B124" s="59" t="s">
        <v>124</v>
      </c>
      <c r="C124" s="62"/>
      <c r="D124" s="60">
        <v>0.2</v>
      </c>
      <c r="E124" s="63"/>
    </row>
    <row r="125" spans="1:5" ht="12.75">
      <c r="A125" s="61" t="s">
        <v>79</v>
      </c>
      <c r="B125" s="59" t="s">
        <v>124</v>
      </c>
      <c r="C125" s="62"/>
      <c r="D125" s="60">
        <v>0.4</v>
      </c>
      <c r="E125" s="63"/>
    </row>
    <row r="126" spans="1:5" ht="12.75">
      <c r="A126" s="61" t="s">
        <v>80</v>
      </c>
      <c r="B126" s="59" t="s">
        <v>124</v>
      </c>
      <c r="C126" s="62"/>
      <c r="D126" s="60"/>
      <c r="E126" s="63"/>
    </row>
    <row r="127" spans="1:5" ht="12.75">
      <c r="A127" s="61" t="s">
        <v>402</v>
      </c>
      <c r="B127" s="59" t="s">
        <v>124</v>
      </c>
      <c r="C127" s="62"/>
      <c r="D127" s="60">
        <v>0.1</v>
      </c>
      <c r="E127" s="63"/>
    </row>
    <row r="128" spans="1:5" ht="12.75">
      <c r="A128" s="61" t="s">
        <v>81</v>
      </c>
      <c r="B128" s="59" t="s">
        <v>124</v>
      </c>
      <c r="C128" s="62"/>
      <c r="D128" s="60">
        <f>0.03+0.2-0.2</f>
        <v>0.03</v>
      </c>
      <c r="E128" s="63"/>
    </row>
    <row r="129" spans="1:5" ht="12.75">
      <c r="A129" s="66" t="s">
        <v>82</v>
      </c>
      <c r="B129" s="59" t="s">
        <v>124</v>
      </c>
      <c r="C129" s="62"/>
      <c r="D129" s="60"/>
      <c r="E129" s="63"/>
    </row>
    <row r="130" spans="1:5" ht="12.75">
      <c r="A130" s="61" t="s">
        <v>83</v>
      </c>
      <c r="B130" s="59" t="s">
        <v>124</v>
      </c>
      <c r="C130" s="62" t="s">
        <v>317</v>
      </c>
      <c r="D130" s="60">
        <f>36+9</f>
        <v>45</v>
      </c>
      <c r="E130" s="63"/>
    </row>
    <row r="131" spans="1:5" ht="12.75">
      <c r="A131" s="61" t="s">
        <v>84</v>
      </c>
      <c r="B131" s="59" t="s">
        <v>124</v>
      </c>
      <c r="C131" s="62" t="s">
        <v>320</v>
      </c>
      <c r="D131" s="60">
        <f>0.3+0.2</f>
        <v>0.5</v>
      </c>
      <c r="E131" s="63"/>
    </row>
    <row r="132" spans="1:5" ht="12.75">
      <c r="A132" s="61" t="s">
        <v>85</v>
      </c>
      <c r="B132" s="59" t="s">
        <v>124</v>
      </c>
      <c r="C132" s="62" t="s">
        <v>318</v>
      </c>
      <c r="D132" s="60">
        <f>42.2+0.1</f>
        <v>42.300000000000004</v>
      </c>
      <c r="E132" s="63"/>
    </row>
    <row r="133" spans="1:5" ht="12.75">
      <c r="A133" s="61" t="s">
        <v>86</v>
      </c>
      <c r="B133" s="59" t="s">
        <v>124</v>
      </c>
      <c r="C133" s="62" t="s">
        <v>319</v>
      </c>
      <c r="D133" s="60">
        <f>30+55+39+37.2+11.2</f>
        <v>172.39999999999998</v>
      </c>
      <c r="E133" s="63"/>
    </row>
    <row r="134" spans="1:5" ht="12.75">
      <c r="A134" s="61" t="s">
        <v>87</v>
      </c>
      <c r="B134" s="59" t="s">
        <v>124</v>
      </c>
      <c r="C134" s="62" t="s">
        <v>353</v>
      </c>
      <c r="D134" s="60">
        <f>9.9+1.7</f>
        <v>11.6</v>
      </c>
      <c r="E134" s="63"/>
    </row>
    <row r="135" spans="1:5" ht="12.75">
      <c r="A135" s="66" t="s">
        <v>88</v>
      </c>
      <c r="B135" s="59" t="s">
        <v>124</v>
      </c>
      <c r="C135" s="62"/>
      <c r="D135" s="60"/>
      <c r="E135" s="63"/>
    </row>
    <row r="136" spans="1:5" ht="12.75">
      <c r="A136" s="61" t="s">
        <v>336</v>
      </c>
      <c r="B136" s="59" t="s">
        <v>124</v>
      </c>
      <c r="C136" s="62" t="s">
        <v>337</v>
      </c>
      <c r="D136" s="60">
        <f>0.4+0.05</f>
        <v>0.45</v>
      </c>
      <c r="E136" s="63"/>
    </row>
    <row r="137" spans="1:5" ht="12.75">
      <c r="A137" s="61" t="s">
        <v>89</v>
      </c>
      <c r="B137" s="59" t="s">
        <v>124</v>
      </c>
      <c r="C137" s="62" t="s">
        <v>338</v>
      </c>
      <c r="D137" s="60">
        <f>1.5+0.2</f>
        <v>1.7</v>
      </c>
      <c r="E137" s="63"/>
    </row>
    <row r="138" spans="1:5" ht="12.75">
      <c r="A138" s="61" t="s">
        <v>90</v>
      </c>
      <c r="B138" s="59" t="s">
        <v>124</v>
      </c>
      <c r="C138" s="62" t="s">
        <v>339</v>
      </c>
      <c r="D138" s="60">
        <f>0.5+0.4</f>
        <v>0.9</v>
      </c>
      <c r="E138" s="63"/>
    </row>
    <row r="139" spans="1:5" ht="12.75">
      <c r="A139" s="61" t="s">
        <v>349</v>
      </c>
      <c r="B139" s="59" t="s">
        <v>124</v>
      </c>
      <c r="C139" s="62" t="s">
        <v>350</v>
      </c>
      <c r="D139" s="60">
        <f>0.3+0.1</f>
        <v>0.4</v>
      </c>
      <c r="E139" s="63"/>
    </row>
    <row r="140" spans="1:5" ht="12.75">
      <c r="A140" s="61" t="s">
        <v>365</v>
      </c>
      <c r="B140" s="59" t="s">
        <v>124</v>
      </c>
      <c r="C140" s="62" t="s">
        <v>366</v>
      </c>
      <c r="D140" s="60">
        <f>2.3+0.5</f>
        <v>2.8</v>
      </c>
      <c r="E140" s="63"/>
    </row>
    <row r="141" spans="1:5" ht="12.75">
      <c r="A141" s="61" t="s">
        <v>441</v>
      </c>
      <c r="B141" s="59" t="s">
        <v>124</v>
      </c>
      <c r="C141" s="62" t="s">
        <v>442</v>
      </c>
      <c r="D141" s="60">
        <f>9+1.4</f>
        <v>10.4</v>
      </c>
      <c r="E141" s="63"/>
    </row>
    <row r="142" spans="1:5" ht="12.75">
      <c r="A142" s="61" t="s">
        <v>91</v>
      </c>
      <c r="B142" s="59" t="s">
        <v>124</v>
      </c>
      <c r="C142" s="62" t="s">
        <v>378</v>
      </c>
      <c r="D142" s="60">
        <f>0.3+0.04</f>
        <v>0.33999999999999997</v>
      </c>
      <c r="E142" s="63"/>
    </row>
    <row r="143" spans="1:5" ht="12.75">
      <c r="A143" s="61" t="s">
        <v>92</v>
      </c>
      <c r="B143" s="59" t="s">
        <v>124</v>
      </c>
      <c r="C143" s="62"/>
      <c r="D143" s="60">
        <v>160</v>
      </c>
      <c r="E143" s="63"/>
    </row>
    <row r="144" spans="1:5" ht="12.75">
      <c r="A144" s="61" t="s">
        <v>93</v>
      </c>
      <c r="B144" s="59" t="s">
        <v>124</v>
      </c>
      <c r="C144" s="62" t="s">
        <v>369</v>
      </c>
      <c r="D144" s="60">
        <f>2.3+0.3</f>
        <v>2.5999999999999996</v>
      </c>
      <c r="E144" s="63"/>
    </row>
    <row r="145" spans="1:5" ht="12.75">
      <c r="A145" s="61" t="s">
        <v>367</v>
      </c>
      <c r="B145" s="59" t="s">
        <v>124</v>
      </c>
      <c r="C145" s="62" t="s">
        <v>368</v>
      </c>
      <c r="D145" s="60">
        <f>1897+86+27+6</f>
        <v>2016</v>
      </c>
      <c r="E145" s="63"/>
    </row>
    <row r="146" spans="1:5" ht="12.75">
      <c r="A146" s="61" t="s">
        <v>94</v>
      </c>
      <c r="B146" s="59" t="s">
        <v>124</v>
      </c>
      <c r="C146" s="62" t="s">
        <v>325</v>
      </c>
      <c r="D146" s="60">
        <f>0.3+0.1</f>
        <v>0.4</v>
      </c>
      <c r="E146" s="63"/>
    </row>
    <row r="147" spans="1:5" ht="12.75">
      <c r="A147" s="61" t="s">
        <v>95</v>
      </c>
      <c r="B147" s="59" t="s">
        <v>124</v>
      </c>
      <c r="C147" s="62" t="s">
        <v>326</v>
      </c>
      <c r="D147" s="60">
        <f>0.7+0.5</f>
        <v>1.2</v>
      </c>
      <c r="E147" s="63"/>
    </row>
    <row r="148" spans="1:5" ht="12.75">
      <c r="A148" s="61" t="s">
        <v>327</v>
      </c>
      <c r="B148" s="59" t="s">
        <v>124</v>
      </c>
      <c r="C148" s="62" t="s">
        <v>328</v>
      </c>
      <c r="D148" s="60">
        <f>0.7+0.2</f>
        <v>0.8999999999999999</v>
      </c>
      <c r="E148" s="63"/>
    </row>
    <row r="149" spans="1:5" ht="12.75">
      <c r="A149" s="61" t="s">
        <v>96</v>
      </c>
      <c r="B149" s="59" t="s">
        <v>124</v>
      </c>
      <c r="C149" s="62" t="s">
        <v>329</v>
      </c>
      <c r="D149" s="60">
        <f>1.1+0.4</f>
        <v>1.5</v>
      </c>
      <c r="E149" s="63"/>
    </row>
    <row r="150" spans="1:5" ht="12.75">
      <c r="A150" s="61" t="s">
        <v>323</v>
      </c>
      <c r="B150" s="59" t="s">
        <v>124</v>
      </c>
      <c r="C150" s="62" t="s">
        <v>324</v>
      </c>
      <c r="D150" s="60">
        <f>13+2</f>
        <v>15</v>
      </c>
      <c r="E150" s="63"/>
    </row>
    <row r="151" spans="1:5" ht="12.75">
      <c r="A151" s="61" t="s">
        <v>97</v>
      </c>
      <c r="B151" s="59" t="s">
        <v>124</v>
      </c>
      <c r="C151" s="62" t="s">
        <v>333</v>
      </c>
      <c r="D151" s="60">
        <f>4.8+0.9</f>
        <v>5.7</v>
      </c>
      <c r="E151" s="63"/>
    </row>
    <row r="152" spans="1:5" ht="12.75">
      <c r="A152" s="61" t="s">
        <v>330</v>
      </c>
      <c r="B152" s="59" t="s">
        <v>124</v>
      </c>
      <c r="C152" s="62" t="s">
        <v>331</v>
      </c>
      <c r="D152" s="60">
        <f>0.3+0.1</f>
        <v>0.4</v>
      </c>
      <c r="E152" s="63"/>
    </row>
    <row r="153" spans="1:5" ht="12.75">
      <c r="A153" s="61" t="s">
        <v>98</v>
      </c>
      <c r="B153" s="59" t="s">
        <v>124</v>
      </c>
      <c r="C153" s="63"/>
      <c r="D153" s="60">
        <v>2</v>
      </c>
      <c r="E153" s="63"/>
    </row>
    <row r="154" spans="1:5" ht="12.75">
      <c r="A154" s="61" t="s">
        <v>334</v>
      </c>
      <c r="B154" s="59" t="s">
        <v>124</v>
      </c>
      <c r="C154" s="63" t="s">
        <v>335</v>
      </c>
      <c r="D154" s="60">
        <f>0.1+0.03</f>
        <v>0.13</v>
      </c>
      <c r="E154" s="63"/>
    </row>
    <row r="155" spans="1:5" ht="12.75">
      <c r="A155" s="61" t="s">
        <v>99</v>
      </c>
      <c r="B155" s="59" t="s">
        <v>124</v>
      </c>
      <c r="C155" s="63" t="s">
        <v>377</v>
      </c>
      <c r="D155" s="60">
        <f>0.09+0.01</f>
        <v>0.09999999999999999</v>
      </c>
      <c r="E155" s="63"/>
    </row>
    <row r="156" spans="1:5" ht="12.75">
      <c r="A156" s="69" t="s">
        <v>100</v>
      </c>
      <c r="B156" s="59" t="s">
        <v>124</v>
      </c>
      <c r="C156" s="63"/>
      <c r="D156" s="60">
        <v>83</v>
      </c>
      <c r="E156" s="63"/>
    </row>
    <row r="157" spans="1:5" ht="12.75">
      <c r="A157" s="59" t="s">
        <v>101</v>
      </c>
      <c r="B157" s="59" t="s">
        <v>124</v>
      </c>
      <c r="C157" s="63" t="s">
        <v>354</v>
      </c>
      <c r="D157" s="60">
        <f>0.04+0.01</f>
        <v>0.05</v>
      </c>
      <c r="E157" s="63"/>
    </row>
    <row r="158" spans="1:5" ht="12.75">
      <c r="A158" s="59" t="s">
        <v>352</v>
      </c>
      <c r="B158" s="59" t="s">
        <v>124</v>
      </c>
      <c r="C158" s="63" t="s">
        <v>351</v>
      </c>
      <c r="D158" s="60">
        <f>20.3+4.5</f>
        <v>24.8</v>
      </c>
      <c r="E158" s="63"/>
    </row>
    <row r="159" spans="1:5" ht="12.75">
      <c r="A159" s="59" t="s">
        <v>340</v>
      </c>
      <c r="B159" s="59" t="s">
        <v>124</v>
      </c>
      <c r="C159" s="63" t="s">
        <v>341</v>
      </c>
      <c r="D159" s="60">
        <f>37+6.7+0.7</f>
        <v>44.400000000000006</v>
      </c>
      <c r="E159" s="63"/>
    </row>
    <row r="160" spans="1:5" ht="12.75">
      <c r="A160" s="59" t="s">
        <v>321</v>
      </c>
      <c r="B160" s="59" t="s">
        <v>124</v>
      </c>
      <c r="C160" s="63" t="s">
        <v>322</v>
      </c>
      <c r="D160" s="60">
        <f>150+65+12</f>
        <v>227</v>
      </c>
      <c r="E160" s="63"/>
    </row>
    <row r="161" spans="1:5" ht="12.75">
      <c r="A161" s="59" t="s">
        <v>355</v>
      </c>
      <c r="B161" s="59" t="s">
        <v>124</v>
      </c>
      <c r="C161" s="63" t="s">
        <v>356</v>
      </c>
      <c r="D161" s="60">
        <f>15.8+3+0.35</f>
        <v>19.150000000000002</v>
      </c>
      <c r="E161" s="63"/>
    </row>
    <row r="162" spans="1:5" ht="12.75">
      <c r="A162" s="70" t="s">
        <v>102</v>
      </c>
      <c r="B162" s="59" t="s">
        <v>124</v>
      </c>
      <c r="C162" s="63"/>
      <c r="D162" s="60">
        <v>119</v>
      </c>
      <c r="E162" s="63"/>
    </row>
    <row r="163" spans="1:5" ht="12.75">
      <c r="A163" s="61" t="s">
        <v>103</v>
      </c>
      <c r="B163" s="59" t="s">
        <v>124</v>
      </c>
      <c r="C163" s="63" t="s">
        <v>348</v>
      </c>
      <c r="D163" s="60">
        <f>23+6</f>
        <v>29</v>
      </c>
      <c r="E163" s="63"/>
    </row>
    <row r="164" spans="1:5" ht="12.75">
      <c r="A164" s="61" t="s">
        <v>360</v>
      </c>
      <c r="B164" s="59" t="s">
        <v>124</v>
      </c>
      <c r="C164" s="63" t="s">
        <v>361</v>
      </c>
      <c r="D164" s="60">
        <f>37+5</f>
        <v>42</v>
      </c>
      <c r="E164" s="63"/>
    </row>
    <row r="165" spans="1:5" ht="12.75">
      <c r="A165" s="61" t="s">
        <v>357</v>
      </c>
      <c r="B165" s="59" t="s">
        <v>124</v>
      </c>
      <c r="C165" s="63" t="s">
        <v>358</v>
      </c>
      <c r="D165" s="60">
        <f>162.2+27.3</f>
        <v>189.5</v>
      </c>
      <c r="E165" s="63"/>
    </row>
    <row r="166" spans="1:5" ht="12.75">
      <c r="A166" s="61" t="s">
        <v>104</v>
      </c>
      <c r="B166" s="59" t="s">
        <v>124</v>
      </c>
      <c r="C166" s="63"/>
      <c r="D166" s="60">
        <f>4.6+1.2</f>
        <v>5.8</v>
      </c>
      <c r="E166" s="63"/>
    </row>
    <row r="167" spans="1:5" ht="12.75">
      <c r="A167" s="61" t="s">
        <v>105</v>
      </c>
      <c r="B167" s="59" t="s">
        <v>124</v>
      </c>
      <c r="C167" s="63"/>
      <c r="D167" s="60">
        <v>91</v>
      </c>
      <c r="E167" s="63"/>
    </row>
    <row r="168" spans="1:5" ht="12.75">
      <c r="A168" s="61" t="s">
        <v>106</v>
      </c>
      <c r="B168" s="59" t="s">
        <v>124</v>
      </c>
      <c r="C168" s="63" t="s">
        <v>362</v>
      </c>
      <c r="D168" s="60">
        <f>0.5+0.1</f>
        <v>0.6</v>
      </c>
      <c r="E168" s="63"/>
    </row>
    <row r="169" spans="1:5" ht="12.75">
      <c r="A169" s="61" t="s">
        <v>107</v>
      </c>
      <c r="B169" s="59" t="s">
        <v>124</v>
      </c>
      <c r="C169" s="63" t="s">
        <v>332</v>
      </c>
      <c r="D169" s="60">
        <f>9+1.8</f>
        <v>10.8</v>
      </c>
      <c r="E169" s="63"/>
    </row>
    <row r="170" spans="1:5" ht="12.75">
      <c r="A170" s="61" t="s">
        <v>108</v>
      </c>
      <c r="B170" s="59" t="s">
        <v>124</v>
      </c>
      <c r="C170" s="63"/>
      <c r="D170" s="60">
        <v>82</v>
      </c>
      <c r="E170" s="63"/>
    </row>
    <row r="171" spans="1:5" ht="12.75">
      <c r="A171" s="61" t="s">
        <v>109</v>
      </c>
      <c r="B171" s="59" t="s">
        <v>124</v>
      </c>
      <c r="C171" s="63"/>
      <c r="D171" s="60">
        <v>1</v>
      </c>
      <c r="E171" s="63"/>
    </row>
    <row r="172" spans="1:5" ht="12.75">
      <c r="A172" s="61" t="s">
        <v>110</v>
      </c>
      <c r="B172" s="59" t="s">
        <v>124</v>
      </c>
      <c r="C172" s="63"/>
      <c r="D172" s="60">
        <v>21</v>
      </c>
      <c r="E172" s="63"/>
    </row>
    <row r="173" spans="1:5" ht="12.75">
      <c r="A173" s="61" t="s">
        <v>342</v>
      </c>
      <c r="B173" s="59" t="s">
        <v>124</v>
      </c>
      <c r="C173" s="63" t="s">
        <v>343</v>
      </c>
      <c r="D173" s="60">
        <f>2.6+0.5</f>
        <v>3.1</v>
      </c>
      <c r="E173" s="63"/>
    </row>
    <row r="174" spans="1:5" ht="12.75">
      <c r="A174" s="61" t="s">
        <v>344</v>
      </c>
      <c r="B174" s="59" t="s">
        <v>124</v>
      </c>
      <c r="C174" s="63" t="s">
        <v>345</v>
      </c>
      <c r="D174" s="60">
        <f>0.4+0.1</f>
        <v>0.5</v>
      </c>
      <c r="E174" s="63"/>
    </row>
    <row r="175" spans="1:5" ht="12.75">
      <c r="A175" s="61" t="s">
        <v>346</v>
      </c>
      <c r="B175" s="59" t="s">
        <v>124</v>
      </c>
      <c r="C175" s="63" t="s">
        <v>347</v>
      </c>
      <c r="D175" s="60">
        <f>3.5+0.7</f>
        <v>4.2</v>
      </c>
      <c r="E175" s="63"/>
    </row>
    <row r="176" spans="1:5" ht="12.75">
      <c r="A176" s="69" t="s">
        <v>111</v>
      </c>
      <c r="B176" s="59" t="s">
        <v>124</v>
      </c>
      <c r="C176" s="71"/>
      <c r="D176" s="72">
        <v>353</v>
      </c>
      <c r="E176" s="71"/>
    </row>
    <row r="177" spans="1:5" ht="12.75">
      <c r="A177" s="73" t="s">
        <v>133</v>
      </c>
      <c r="B177" s="63"/>
      <c r="C177" s="63"/>
      <c r="D177" s="62"/>
      <c r="E177" s="63"/>
    </row>
    <row r="178" spans="1:5" ht="12.75">
      <c r="A178" s="59" t="s">
        <v>134</v>
      </c>
      <c r="B178" s="59" t="s">
        <v>452</v>
      </c>
      <c r="C178" s="63" t="s">
        <v>418</v>
      </c>
      <c r="D178" s="74">
        <f>0.3+0.06</f>
        <v>0.36</v>
      </c>
      <c r="E178" s="63"/>
    </row>
    <row r="179" spans="1:5" ht="12.75">
      <c r="A179" s="59" t="s">
        <v>135</v>
      </c>
      <c r="B179" s="59" t="s">
        <v>452</v>
      </c>
      <c r="C179" s="63" t="s">
        <v>418</v>
      </c>
      <c r="D179" s="74">
        <f>0.5+0.1+0.1+0.02</f>
        <v>0.72</v>
      </c>
      <c r="E179" s="63"/>
    </row>
    <row r="180" spans="1:5" ht="12.75">
      <c r="A180" s="59" t="s">
        <v>136</v>
      </c>
      <c r="B180" s="59" t="s">
        <v>452</v>
      </c>
      <c r="C180" s="63" t="s">
        <v>418</v>
      </c>
      <c r="D180" s="74">
        <f>1.7+0.4</f>
        <v>2.1</v>
      </c>
      <c r="E180" s="63"/>
    </row>
    <row r="181" spans="1:5" ht="12.75">
      <c r="A181" s="59" t="s">
        <v>137</v>
      </c>
      <c r="B181" s="59" t="s">
        <v>452</v>
      </c>
      <c r="C181" s="63" t="s">
        <v>419</v>
      </c>
      <c r="D181" s="74">
        <f>0.4+0.1</f>
        <v>0.5</v>
      </c>
      <c r="E181" s="63"/>
    </row>
    <row r="182" spans="1:5" ht="12.75">
      <c r="A182" s="59" t="s">
        <v>138</v>
      </c>
      <c r="B182" s="59" t="s">
        <v>124</v>
      </c>
      <c r="C182" s="63"/>
      <c r="D182" s="74">
        <f>0.6+0.1</f>
        <v>0.7</v>
      </c>
      <c r="E182" s="63"/>
    </row>
    <row r="183" spans="1:5" ht="12.75">
      <c r="A183" s="59" t="s">
        <v>410</v>
      </c>
      <c r="B183" s="59" t="s">
        <v>452</v>
      </c>
      <c r="C183" s="63" t="s">
        <v>411</v>
      </c>
      <c r="D183" s="74">
        <f>1+0.2</f>
        <v>1.2</v>
      </c>
      <c r="E183" s="63"/>
    </row>
    <row r="184" spans="1:5" ht="12.75">
      <c r="A184" s="59" t="s">
        <v>139</v>
      </c>
      <c r="B184" s="59" t="s">
        <v>124</v>
      </c>
      <c r="C184" s="63" t="s">
        <v>414</v>
      </c>
      <c r="D184" s="74">
        <f>51+11</f>
        <v>62</v>
      </c>
      <c r="E184" s="63"/>
    </row>
    <row r="185" spans="1:5" ht="12.75">
      <c r="A185" s="59" t="s">
        <v>140</v>
      </c>
      <c r="B185" s="59" t="s">
        <v>124</v>
      </c>
      <c r="C185" s="63"/>
      <c r="D185" s="74">
        <f>41+9</f>
        <v>50</v>
      </c>
      <c r="E185" s="63"/>
    </row>
    <row r="186" spans="1:5" ht="12.75">
      <c r="A186" s="59" t="s">
        <v>413</v>
      </c>
      <c r="B186" s="63" t="s">
        <v>271</v>
      </c>
      <c r="C186" s="63" t="s">
        <v>415</v>
      </c>
      <c r="D186" s="74"/>
      <c r="E186" s="63"/>
    </row>
    <row r="187" spans="1:5" ht="12.75">
      <c r="A187" s="59" t="s">
        <v>417</v>
      </c>
      <c r="B187" s="63" t="s">
        <v>271</v>
      </c>
      <c r="C187" s="63" t="s">
        <v>415</v>
      </c>
      <c r="D187" s="74"/>
      <c r="E187" s="63"/>
    </row>
    <row r="188" spans="1:5" ht="12.75">
      <c r="A188" s="59" t="s">
        <v>416</v>
      </c>
      <c r="B188" s="63" t="s">
        <v>271</v>
      </c>
      <c r="C188" s="63" t="s">
        <v>415</v>
      </c>
      <c r="D188" s="74"/>
      <c r="E188" s="63"/>
    </row>
    <row r="189" spans="1:5" ht="12.75">
      <c r="A189" s="59" t="s">
        <v>141</v>
      </c>
      <c r="B189" s="63" t="s">
        <v>271</v>
      </c>
      <c r="C189" s="63" t="s">
        <v>415</v>
      </c>
      <c r="D189" s="74"/>
      <c r="E189" s="63"/>
    </row>
    <row r="190" spans="1:5" ht="12.75">
      <c r="A190" s="59" t="s">
        <v>142</v>
      </c>
      <c r="B190" s="63" t="s">
        <v>271</v>
      </c>
      <c r="C190" s="63" t="s">
        <v>415</v>
      </c>
      <c r="D190" s="74">
        <v>3</v>
      </c>
      <c r="E190" s="63"/>
    </row>
    <row r="191" spans="1:5" ht="12.75">
      <c r="A191" s="59" t="s">
        <v>143</v>
      </c>
      <c r="B191" s="59" t="s">
        <v>124</v>
      </c>
      <c r="C191" s="63" t="s">
        <v>408</v>
      </c>
      <c r="D191" s="74">
        <f>106+18</f>
        <v>124</v>
      </c>
      <c r="E191" s="63"/>
    </row>
    <row r="192" spans="1:5" ht="12.75">
      <c r="A192" s="59" t="s">
        <v>144</v>
      </c>
      <c r="B192" s="59" t="s">
        <v>124</v>
      </c>
      <c r="C192" s="63" t="s">
        <v>420</v>
      </c>
      <c r="D192" s="74">
        <f>924+145</f>
        <v>1069</v>
      </c>
      <c r="E192" s="63"/>
    </row>
    <row r="193" spans="1:5" ht="12.75">
      <c r="A193" s="59" t="s">
        <v>145</v>
      </c>
      <c r="B193" s="59" t="s">
        <v>124</v>
      </c>
      <c r="C193" s="63" t="s">
        <v>409</v>
      </c>
      <c r="D193" s="74">
        <f>42+9</f>
        <v>51</v>
      </c>
      <c r="E193" s="63"/>
    </row>
    <row r="194" spans="1:5" ht="12.75">
      <c r="A194" s="59" t="s">
        <v>412</v>
      </c>
      <c r="B194" s="59" t="s">
        <v>124</v>
      </c>
      <c r="C194" s="63"/>
      <c r="D194" s="74">
        <f>1412+287</f>
        <v>1699</v>
      </c>
      <c r="E194" s="63"/>
    </row>
    <row r="195" spans="1:5" ht="12.75">
      <c r="A195" s="59" t="s">
        <v>172</v>
      </c>
      <c r="B195" s="59" t="s">
        <v>124</v>
      </c>
      <c r="C195" s="63"/>
      <c r="D195" s="74">
        <f>1324+269</f>
        <v>1593</v>
      </c>
      <c r="E195" s="63"/>
    </row>
    <row r="196" spans="1:5" ht="12.75">
      <c r="A196" s="59" t="s">
        <v>146</v>
      </c>
      <c r="B196" s="59" t="s">
        <v>124</v>
      </c>
      <c r="C196" s="63"/>
      <c r="D196" s="74">
        <f>143+29</f>
        <v>172</v>
      </c>
      <c r="E196" s="63"/>
    </row>
    <row r="197" spans="1:5" ht="12.75">
      <c r="A197" s="59" t="s">
        <v>147</v>
      </c>
      <c r="B197" s="59" t="s">
        <v>124</v>
      </c>
      <c r="C197" s="63"/>
      <c r="D197" s="74">
        <f>31+6</f>
        <v>37</v>
      </c>
      <c r="E197" s="63"/>
    </row>
    <row r="198" spans="1:5" ht="12.75">
      <c r="A198" s="59" t="s">
        <v>148</v>
      </c>
      <c r="B198" s="59" t="s">
        <v>124</v>
      </c>
      <c r="C198" s="63"/>
      <c r="D198" s="74">
        <f>49+10</f>
        <v>59</v>
      </c>
      <c r="E198" s="63"/>
    </row>
    <row r="199" spans="1:5" ht="12.75">
      <c r="A199" s="67" t="s">
        <v>149</v>
      </c>
      <c r="B199" s="63"/>
      <c r="C199" s="63"/>
      <c r="D199" s="74"/>
      <c r="E199" s="63"/>
    </row>
    <row r="200" spans="1:5" ht="12.75">
      <c r="A200" s="59" t="s">
        <v>150</v>
      </c>
      <c r="B200" s="59" t="s">
        <v>124</v>
      </c>
      <c r="C200" s="63"/>
      <c r="D200" s="74">
        <f>9+2</f>
        <v>11</v>
      </c>
      <c r="E200" s="63"/>
    </row>
    <row r="201" spans="1:5" ht="12.75">
      <c r="A201" s="59" t="s">
        <v>431</v>
      </c>
      <c r="B201" s="59" t="s">
        <v>124</v>
      </c>
      <c r="C201" s="63" t="s">
        <v>432</v>
      </c>
      <c r="D201" s="74">
        <f>15+3+D200</f>
        <v>29</v>
      </c>
      <c r="E201" s="63"/>
    </row>
    <row r="202" spans="1:5" ht="12.75">
      <c r="A202" s="59" t="s">
        <v>439</v>
      </c>
      <c r="B202" s="59" t="s">
        <v>124</v>
      </c>
      <c r="C202" s="63" t="s">
        <v>440</v>
      </c>
      <c r="D202" s="74">
        <f>0.5+0.03</f>
        <v>0.53</v>
      </c>
      <c r="E202" s="63"/>
    </row>
    <row r="203" spans="1:5" ht="12.75">
      <c r="A203" s="67" t="s">
        <v>151</v>
      </c>
      <c r="B203" s="63"/>
      <c r="C203" s="63"/>
      <c r="D203" s="74"/>
      <c r="E203" s="63"/>
    </row>
    <row r="204" spans="1:5" ht="12.75">
      <c r="A204" s="59" t="s">
        <v>315</v>
      </c>
      <c r="B204" s="59" t="s">
        <v>124</v>
      </c>
      <c r="C204" s="63" t="s">
        <v>316</v>
      </c>
      <c r="D204" s="74">
        <f>0.4+0.1</f>
        <v>0.5</v>
      </c>
      <c r="E204" s="63"/>
    </row>
    <row r="205" spans="1:5" ht="12.75">
      <c r="A205" s="59" t="s">
        <v>152</v>
      </c>
      <c r="B205" s="59" t="s">
        <v>124</v>
      </c>
      <c r="C205" s="63" t="s">
        <v>430</v>
      </c>
      <c r="D205" s="74">
        <f>372+74</f>
        <v>446</v>
      </c>
      <c r="E205" s="63"/>
    </row>
    <row r="206" spans="1:5" ht="12.75">
      <c r="A206" s="59" t="s">
        <v>153</v>
      </c>
      <c r="B206" s="59" t="s">
        <v>124</v>
      </c>
      <c r="C206" s="63" t="s">
        <v>436</v>
      </c>
      <c r="D206" s="74">
        <f>34+31+5</f>
        <v>70</v>
      </c>
      <c r="E206" s="63"/>
    </row>
    <row r="207" spans="1:5" ht="12.75">
      <c r="A207" s="59" t="s">
        <v>455</v>
      </c>
      <c r="B207" s="59" t="s">
        <v>124</v>
      </c>
      <c r="C207" s="63"/>
      <c r="D207" s="74">
        <v>8</v>
      </c>
      <c r="E207" s="63"/>
    </row>
    <row r="208" spans="1:5" ht="12.75">
      <c r="A208" s="59" t="s">
        <v>154</v>
      </c>
      <c r="B208" s="59" t="s">
        <v>124</v>
      </c>
      <c r="C208" s="63" t="s">
        <v>429</v>
      </c>
      <c r="D208" s="74">
        <f>1.6+18.4</f>
        <v>20</v>
      </c>
      <c r="E208" s="63"/>
    </row>
    <row r="209" spans="1:5" ht="12.75">
      <c r="A209" s="59" t="s">
        <v>155</v>
      </c>
      <c r="B209" s="59" t="s">
        <v>124</v>
      </c>
      <c r="C209" s="63"/>
      <c r="D209" s="74"/>
      <c r="E209" s="63"/>
    </row>
    <row r="210" spans="1:5" ht="12.75">
      <c r="A210" s="59" t="s">
        <v>156</v>
      </c>
      <c r="B210" s="59" t="s">
        <v>124</v>
      </c>
      <c r="C210" s="63"/>
      <c r="D210" s="74">
        <f>2.5-1.5</f>
        <v>1</v>
      </c>
      <c r="E210" s="63"/>
    </row>
    <row r="211" spans="1:5" ht="12.75">
      <c r="A211" s="59" t="s">
        <v>437</v>
      </c>
      <c r="B211" s="63" t="s">
        <v>271</v>
      </c>
      <c r="C211" s="63" t="s">
        <v>438</v>
      </c>
      <c r="D211" s="74">
        <f>46+7</f>
        <v>53</v>
      </c>
      <c r="E211" s="63"/>
    </row>
    <row r="212" spans="1:5" ht="12.75">
      <c r="A212" s="59" t="s">
        <v>157</v>
      </c>
      <c r="B212" s="59" t="s">
        <v>124</v>
      </c>
      <c r="C212" s="63" t="s">
        <v>435</v>
      </c>
      <c r="D212" s="74">
        <v>60</v>
      </c>
      <c r="E212" s="63"/>
    </row>
    <row r="213" spans="1:5" ht="12.75">
      <c r="A213" s="59" t="s">
        <v>158</v>
      </c>
      <c r="B213" s="59" t="s">
        <v>124</v>
      </c>
      <c r="C213" s="63"/>
      <c r="D213" s="74">
        <v>60</v>
      </c>
      <c r="E213" s="63"/>
    </row>
    <row r="214" spans="1:5" ht="12.75">
      <c r="A214" s="59" t="s">
        <v>176</v>
      </c>
      <c r="B214" s="59" t="s">
        <v>124</v>
      </c>
      <c r="C214" s="63"/>
      <c r="D214" s="74">
        <v>1000</v>
      </c>
      <c r="E214" s="63"/>
    </row>
    <row r="215" spans="1:5" ht="12.75">
      <c r="A215" s="59" t="s">
        <v>159</v>
      </c>
      <c r="B215" s="59" t="s">
        <v>124</v>
      </c>
      <c r="C215" s="63"/>
      <c r="D215" s="74">
        <v>495</v>
      </c>
      <c r="E215" s="63"/>
    </row>
    <row r="216" spans="1:5" ht="12.75">
      <c r="A216" s="59" t="s">
        <v>160</v>
      </c>
      <c r="B216" s="59" t="s">
        <v>124</v>
      </c>
      <c r="C216" s="63"/>
      <c r="D216" s="74">
        <f>11.6+2.4</f>
        <v>14</v>
      </c>
      <c r="E216" s="63"/>
    </row>
    <row r="217" spans="1:5" ht="12.75">
      <c r="A217" s="59" t="s">
        <v>173</v>
      </c>
      <c r="B217" s="59" t="s">
        <v>124</v>
      </c>
      <c r="C217" s="63"/>
      <c r="D217" s="74">
        <f>11.6+2.4</f>
        <v>14</v>
      </c>
      <c r="E217" s="63"/>
    </row>
    <row r="218" spans="1:5" ht="12.75">
      <c r="A218" s="59" t="s">
        <v>425</v>
      </c>
      <c r="B218" s="59" t="s">
        <v>124</v>
      </c>
      <c r="C218" s="63" t="s">
        <v>426</v>
      </c>
      <c r="D218" s="74">
        <f>50+880+200+143.3</f>
        <v>1273.3</v>
      </c>
      <c r="E218" s="63"/>
    </row>
    <row r="219" spans="1:5" ht="12.75">
      <c r="A219" s="59" t="s">
        <v>161</v>
      </c>
      <c r="B219" s="59" t="s">
        <v>124</v>
      </c>
      <c r="C219" s="63"/>
      <c r="D219" s="74">
        <v>8000</v>
      </c>
      <c r="E219" s="63"/>
    </row>
    <row r="220" spans="1:5" ht="12.75">
      <c r="A220" s="59" t="s">
        <v>162</v>
      </c>
      <c r="B220" s="59" t="s">
        <v>124</v>
      </c>
      <c r="C220" s="63"/>
      <c r="D220" s="74">
        <v>550</v>
      </c>
      <c r="E220" s="63"/>
    </row>
    <row r="221" spans="1:5" ht="12.75">
      <c r="A221" s="59" t="s">
        <v>163</v>
      </c>
      <c r="B221" s="59" t="s">
        <v>124</v>
      </c>
      <c r="C221" s="63"/>
      <c r="D221" s="74">
        <v>65</v>
      </c>
      <c r="E221" s="63"/>
    </row>
    <row r="222" spans="1:5" ht="12.75">
      <c r="A222" s="59" t="s">
        <v>164</v>
      </c>
      <c r="B222" s="59" t="s">
        <v>124</v>
      </c>
      <c r="C222" s="63"/>
      <c r="D222" s="74">
        <v>100</v>
      </c>
      <c r="E222" s="63"/>
    </row>
    <row r="223" spans="1:5" ht="12.75">
      <c r="A223" s="59" t="s">
        <v>175</v>
      </c>
      <c r="B223" s="59" t="s">
        <v>124</v>
      </c>
      <c r="C223" s="63"/>
      <c r="D223" s="74">
        <v>63</v>
      </c>
      <c r="E223" s="63"/>
    </row>
    <row r="224" spans="1:5" ht="12.75">
      <c r="A224" s="59" t="s">
        <v>165</v>
      </c>
      <c r="B224" s="59" t="s">
        <v>124</v>
      </c>
      <c r="C224" s="63"/>
      <c r="D224" s="74">
        <f>8+15</f>
        <v>23</v>
      </c>
      <c r="E224" s="63"/>
    </row>
    <row r="225" spans="1:5" ht="12.75">
      <c r="A225" s="59" t="s">
        <v>166</v>
      </c>
      <c r="B225" s="59" t="s">
        <v>124</v>
      </c>
      <c r="C225" s="63"/>
      <c r="D225" s="74">
        <v>119</v>
      </c>
      <c r="E225" s="63"/>
    </row>
    <row r="226" spans="1:5" ht="12.75">
      <c r="A226" s="59" t="s">
        <v>167</v>
      </c>
      <c r="B226" s="59" t="s">
        <v>124</v>
      </c>
      <c r="C226" s="63" t="s">
        <v>427</v>
      </c>
      <c r="D226" s="74">
        <f>22+4.5</f>
        <v>26.5</v>
      </c>
      <c r="E226" s="63"/>
    </row>
    <row r="227" spans="1:5" ht="12.75">
      <c r="A227" s="59" t="s">
        <v>174</v>
      </c>
      <c r="B227" s="59" t="s">
        <v>124</v>
      </c>
      <c r="C227" s="63" t="s">
        <v>428</v>
      </c>
      <c r="D227" s="74">
        <f>82.2-1.5+17.2</f>
        <v>97.9</v>
      </c>
      <c r="E227" s="63"/>
    </row>
    <row r="228" spans="1:5" ht="12.75">
      <c r="A228" s="59" t="s">
        <v>168</v>
      </c>
      <c r="B228" s="59" t="s">
        <v>124</v>
      </c>
      <c r="C228" s="63"/>
      <c r="D228" s="74">
        <v>3800</v>
      </c>
      <c r="E228" s="63"/>
    </row>
    <row r="229" spans="1:5" ht="12.75">
      <c r="A229" s="59" t="s">
        <v>169</v>
      </c>
      <c r="B229" s="59" t="s">
        <v>124</v>
      </c>
      <c r="C229" s="63"/>
      <c r="D229" s="74">
        <v>91</v>
      </c>
      <c r="E229" s="63"/>
    </row>
    <row r="230" spans="1:5" ht="12.75">
      <c r="A230" s="59" t="s">
        <v>170</v>
      </c>
      <c r="B230" s="59" t="s">
        <v>124</v>
      </c>
      <c r="C230" s="63"/>
      <c r="D230" s="74">
        <v>30</v>
      </c>
      <c r="E230" s="63"/>
    </row>
    <row r="231" spans="1:5" ht="12.75">
      <c r="A231" s="59" t="s">
        <v>171</v>
      </c>
      <c r="B231" s="59" t="s">
        <v>124</v>
      </c>
      <c r="C231" s="63"/>
      <c r="D231" s="74">
        <v>4300</v>
      </c>
      <c r="E231" s="63"/>
    </row>
    <row r="232" ht="12.75">
      <c r="A232" s="57"/>
    </row>
    <row r="233" ht="12.75">
      <c r="A233" s="57"/>
    </row>
    <row r="234" ht="12.75">
      <c r="A234" s="57"/>
    </row>
    <row r="235" ht="12.75">
      <c r="A235" s="57"/>
    </row>
    <row r="236" ht="12.75">
      <c r="A236" s="57"/>
    </row>
    <row r="237" ht="12.75">
      <c r="A237" s="57"/>
    </row>
    <row r="238" ht="12.75">
      <c r="A238" s="57"/>
    </row>
    <row r="239" ht="12.75">
      <c r="A239" s="57"/>
    </row>
    <row r="240" ht="12.75">
      <c r="A240" s="57"/>
    </row>
    <row r="241" ht="12.75">
      <c r="A241" s="57"/>
    </row>
    <row r="242" ht="12.75">
      <c r="A242" s="57"/>
    </row>
    <row r="243" ht="12.75">
      <c r="A243" s="57"/>
    </row>
    <row r="244" ht="12.75">
      <c r="A244" s="57"/>
    </row>
    <row r="245" ht="12.75">
      <c r="A245" s="57"/>
    </row>
    <row r="246" ht="12.75">
      <c r="A246" s="57"/>
    </row>
    <row r="247" ht="12.75">
      <c r="A247" s="57"/>
    </row>
    <row r="248" ht="12.75">
      <c r="A248" s="57"/>
    </row>
    <row r="249" ht="12.75">
      <c r="A249" s="57"/>
    </row>
    <row r="250" ht="12.75">
      <c r="A250" s="57"/>
    </row>
    <row r="251" ht="12.75">
      <c r="A251" s="57"/>
    </row>
    <row r="252" ht="12.75">
      <c r="A252" s="57"/>
    </row>
    <row r="253" ht="12.75">
      <c r="A253" s="57"/>
    </row>
    <row r="254" ht="12.75">
      <c r="A254" s="57"/>
    </row>
    <row r="255" ht="12.75">
      <c r="A255" s="57"/>
    </row>
    <row r="256" ht="12.75">
      <c r="A256" s="57"/>
    </row>
    <row r="257" ht="12.75">
      <c r="A257" s="57"/>
    </row>
    <row r="258" ht="12.75">
      <c r="A258" s="57"/>
    </row>
    <row r="259" ht="12.75">
      <c r="A259" s="57"/>
    </row>
    <row r="260" ht="12.75">
      <c r="A260" s="57"/>
    </row>
    <row r="261" ht="12.75">
      <c r="A261" s="57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2"/>
  <sheetViews>
    <sheetView tabSelected="1" zoomScalePageLayoutView="0" workbookViewId="0" topLeftCell="A1">
      <selection activeCell="A14" sqref="A6:A14"/>
    </sheetView>
  </sheetViews>
  <sheetFormatPr defaultColWidth="8.875" defaultRowHeight="12.75"/>
  <cols>
    <col min="1" max="1" width="42.375" style="0" customWidth="1"/>
    <col min="2" max="2" width="8.125" style="0" customWidth="1"/>
    <col min="3" max="3" width="22.00390625" style="0" customWidth="1"/>
    <col min="4" max="4" width="13.375" style="0" customWidth="1"/>
    <col min="5" max="5" width="18.50390625" style="0" customWidth="1"/>
  </cols>
  <sheetData>
    <row r="1" spans="1:5" ht="12.75">
      <c r="A1" s="77" t="s">
        <v>0</v>
      </c>
      <c r="B1" s="77"/>
      <c r="C1" s="77"/>
      <c r="D1" s="77"/>
      <c r="E1" s="77"/>
    </row>
    <row r="2" spans="1:5" ht="12.75">
      <c r="A2" s="77" t="s">
        <v>5</v>
      </c>
      <c r="B2" s="77"/>
      <c r="C2" s="77"/>
      <c r="D2" s="77"/>
      <c r="E2" s="77"/>
    </row>
    <row r="3" spans="1:5" ht="12.75">
      <c r="A3" s="78" t="s">
        <v>7</v>
      </c>
      <c r="B3" s="78"/>
      <c r="C3" s="78"/>
      <c r="D3" s="78"/>
      <c r="E3" s="78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79" t="s">
        <v>6</v>
      </c>
      <c r="B6" s="1"/>
      <c r="C6" s="1"/>
      <c r="D6" s="1"/>
      <c r="E6" s="1"/>
    </row>
    <row r="7" spans="1:5" ht="12.75">
      <c r="A7" s="79" t="s">
        <v>458</v>
      </c>
      <c r="B7" s="1"/>
      <c r="C7" s="1"/>
      <c r="D7" s="1"/>
      <c r="E7" s="1"/>
    </row>
    <row r="8" spans="1:5" ht="12.75">
      <c r="A8" s="79" t="s">
        <v>8</v>
      </c>
      <c r="B8" s="1"/>
      <c r="C8" s="1"/>
      <c r="D8" s="1"/>
      <c r="E8" s="1"/>
    </row>
    <row r="9" spans="1:5" ht="12.75">
      <c r="A9" s="79" t="s">
        <v>9</v>
      </c>
      <c r="B9" s="1"/>
      <c r="C9" s="1"/>
      <c r="D9" s="1"/>
      <c r="E9" s="1"/>
    </row>
    <row r="10" spans="1:5" ht="12.75">
      <c r="A10" s="79"/>
      <c r="B10" s="3"/>
      <c r="C10" s="1"/>
      <c r="D10" s="1"/>
      <c r="E10" s="1"/>
    </row>
    <row r="11" spans="1:5" ht="12.75">
      <c r="A11" s="79" t="s">
        <v>454</v>
      </c>
      <c r="B11" s="3"/>
      <c r="C11" s="1"/>
      <c r="D11" s="1"/>
      <c r="E11" s="1"/>
    </row>
    <row r="12" spans="1:5" ht="12.75">
      <c r="A12" s="79" t="s">
        <v>459</v>
      </c>
      <c r="B12" s="3"/>
      <c r="C12" s="1"/>
      <c r="D12" s="1"/>
      <c r="E12" s="1"/>
    </row>
    <row r="13" spans="1:5" ht="12.75">
      <c r="A13" s="79" t="s">
        <v>10</v>
      </c>
      <c r="B13" s="3"/>
      <c r="C13" s="1"/>
      <c r="D13" s="1"/>
      <c r="E13" s="1"/>
    </row>
    <row r="14" spans="1:5" ht="12.75">
      <c r="A14" s="80"/>
      <c r="B14" s="3"/>
      <c r="C14" s="1"/>
      <c r="D14" s="1"/>
      <c r="E14" s="1"/>
    </row>
    <row r="15" spans="1:5" ht="12.75">
      <c r="A15" s="3"/>
      <c r="B15" s="3"/>
      <c r="C15" s="1"/>
      <c r="D15" s="1"/>
      <c r="E15" s="1"/>
    </row>
    <row r="17" spans="1:5" ht="25.5">
      <c r="A17" s="2" t="s">
        <v>1</v>
      </c>
      <c r="B17" s="2" t="s">
        <v>117</v>
      </c>
      <c r="C17" s="2" t="s">
        <v>2</v>
      </c>
      <c r="D17" s="2" t="s">
        <v>3</v>
      </c>
      <c r="E17" s="2" t="s">
        <v>4</v>
      </c>
    </row>
    <row r="18" spans="1:5" s="8" customFormat="1" ht="12.75">
      <c r="A18" s="9" t="s">
        <v>292</v>
      </c>
      <c r="B18" s="47" t="s">
        <v>124</v>
      </c>
      <c r="C18" s="29" t="s">
        <v>291</v>
      </c>
      <c r="D18" s="38">
        <v>11981</v>
      </c>
      <c r="E18" s="7"/>
    </row>
    <row r="19" spans="1:5" ht="12.75">
      <c r="A19" s="10" t="s">
        <v>296</v>
      </c>
      <c r="B19" s="48" t="s">
        <v>124</v>
      </c>
      <c r="C19" s="27" t="s">
        <v>297</v>
      </c>
      <c r="D19" s="38">
        <v>3205</v>
      </c>
      <c r="E19" s="7"/>
    </row>
    <row r="20" spans="1:5" ht="12.75">
      <c r="A20" s="10" t="s">
        <v>298</v>
      </c>
      <c r="B20" s="49" t="s">
        <v>124</v>
      </c>
      <c r="C20" s="27" t="s">
        <v>297</v>
      </c>
      <c r="D20" s="39">
        <v>5120</v>
      </c>
      <c r="E20" s="7"/>
    </row>
    <row r="21" spans="1:5" ht="12.75">
      <c r="A21" s="11" t="s">
        <v>177</v>
      </c>
      <c r="B21" s="48"/>
      <c r="C21" s="26"/>
      <c r="D21" s="40"/>
      <c r="E21" s="7"/>
    </row>
    <row r="22" spans="1:5" ht="12.75">
      <c r="A22" s="10" t="s">
        <v>230</v>
      </c>
      <c r="B22" s="49" t="s">
        <v>124</v>
      </c>
      <c r="C22" s="26" t="s">
        <v>305</v>
      </c>
      <c r="D22" s="38">
        <v>3</v>
      </c>
      <c r="E22" s="7"/>
    </row>
    <row r="23" spans="1:5" ht="12.75">
      <c r="A23" s="10" t="s">
        <v>231</v>
      </c>
      <c r="B23" s="49" t="s">
        <v>124</v>
      </c>
      <c r="C23" s="26" t="s">
        <v>305</v>
      </c>
      <c r="D23" s="38">
        <v>36</v>
      </c>
      <c r="E23" s="7"/>
    </row>
    <row r="24" spans="1:5" ht="12.75">
      <c r="A24" s="10" t="s">
        <v>232</v>
      </c>
      <c r="B24" s="49" t="s">
        <v>124</v>
      </c>
      <c r="C24" s="26" t="s">
        <v>305</v>
      </c>
      <c r="D24" s="38">
        <v>144</v>
      </c>
      <c r="E24" s="7"/>
    </row>
    <row r="25" spans="1:5" ht="12.75">
      <c r="A25" s="10" t="s">
        <v>233</v>
      </c>
      <c r="B25" s="49" t="s">
        <v>124</v>
      </c>
      <c r="C25" s="26" t="s">
        <v>305</v>
      </c>
      <c r="D25" s="38">
        <v>16.2</v>
      </c>
      <c r="E25" s="7"/>
    </row>
    <row r="26" spans="1:5" ht="12.75">
      <c r="A26" s="10" t="s">
        <v>234</v>
      </c>
      <c r="B26" s="49" t="s">
        <v>124</v>
      </c>
      <c r="C26" s="26" t="s">
        <v>305</v>
      </c>
      <c r="D26" s="38">
        <v>33.2</v>
      </c>
      <c r="E26" s="7"/>
    </row>
    <row r="27" spans="1:5" ht="12.75">
      <c r="A27" s="10" t="s">
        <v>235</v>
      </c>
      <c r="B27" s="49" t="s">
        <v>124</v>
      </c>
      <c r="C27" s="26" t="s">
        <v>305</v>
      </c>
      <c r="D27" s="38">
        <v>6.3</v>
      </c>
      <c r="E27" s="7"/>
    </row>
    <row r="28" spans="1:5" ht="12.75">
      <c r="A28" s="11" t="s">
        <v>178</v>
      </c>
      <c r="B28" s="48"/>
      <c r="C28" s="26"/>
      <c r="D28" s="40"/>
      <c r="E28" s="7"/>
    </row>
    <row r="29" spans="1:5" ht="12.75">
      <c r="A29" s="10" t="s">
        <v>179</v>
      </c>
      <c r="B29" s="49" t="s">
        <v>124</v>
      </c>
      <c r="C29" s="26" t="s">
        <v>304</v>
      </c>
      <c r="D29" s="38">
        <v>0.5</v>
      </c>
      <c r="E29" s="7"/>
    </row>
    <row r="30" spans="1:5" ht="12.75">
      <c r="A30" s="10" t="s">
        <v>236</v>
      </c>
      <c r="B30" s="49" t="s">
        <v>124</v>
      </c>
      <c r="C30" s="26" t="s">
        <v>304</v>
      </c>
      <c r="D30" s="38">
        <v>35</v>
      </c>
      <c r="E30" s="7"/>
    </row>
    <row r="31" spans="1:5" ht="12.75">
      <c r="A31" s="19" t="s">
        <v>180</v>
      </c>
      <c r="B31" s="49" t="s">
        <v>124</v>
      </c>
      <c r="C31" s="26" t="s">
        <v>304</v>
      </c>
      <c r="D31" s="38">
        <v>0.1</v>
      </c>
      <c r="E31" s="7"/>
    </row>
    <row r="32" spans="1:5" ht="12.75">
      <c r="A32" s="10" t="s">
        <v>181</v>
      </c>
      <c r="B32" s="49" t="s">
        <v>124</v>
      </c>
      <c r="C32" s="26" t="s">
        <v>304</v>
      </c>
      <c r="D32" s="38">
        <v>213.2</v>
      </c>
      <c r="E32" s="7"/>
    </row>
    <row r="33" spans="1:5" ht="12.75">
      <c r="A33" s="10" t="s">
        <v>182</v>
      </c>
      <c r="B33" s="49" t="s">
        <v>124</v>
      </c>
      <c r="C33" s="26" t="s">
        <v>304</v>
      </c>
      <c r="D33" s="38">
        <v>11.6</v>
      </c>
      <c r="E33" s="7"/>
    </row>
    <row r="34" spans="1:5" ht="12.75">
      <c r="A34" s="10" t="s">
        <v>183</v>
      </c>
      <c r="B34" s="49" t="s">
        <v>124</v>
      </c>
      <c r="C34" s="26" t="s">
        <v>304</v>
      </c>
      <c r="D34" s="38">
        <v>1.2</v>
      </c>
      <c r="E34" s="7"/>
    </row>
    <row r="35" spans="1:5" ht="12.75">
      <c r="A35" s="10" t="s">
        <v>184</v>
      </c>
      <c r="B35" s="49" t="s">
        <v>124</v>
      </c>
      <c r="C35" s="26" t="s">
        <v>304</v>
      </c>
      <c r="D35" s="38">
        <v>12.8</v>
      </c>
      <c r="E35" s="7"/>
    </row>
    <row r="36" spans="1:5" ht="12.75">
      <c r="A36" s="10" t="s">
        <v>185</v>
      </c>
      <c r="B36" s="49" t="s">
        <v>124</v>
      </c>
      <c r="C36" s="26" t="s">
        <v>304</v>
      </c>
      <c r="D36" s="38">
        <v>122.5</v>
      </c>
      <c r="E36" s="7"/>
    </row>
    <row r="37" spans="1:5" ht="12.75">
      <c r="A37" s="10" t="s">
        <v>186</v>
      </c>
      <c r="B37" s="49" t="s">
        <v>124</v>
      </c>
      <c r="C37" s="26" t="s">
        <v>304</v>
      </c>
      <c r="D37" s="38">
        <v>43</v>
      </c>
      <c r="E37" s="7"/>
    </row>
    <row r="38" spans="1:5" ht="12.75">
      <c r="A38" s="10" t="s">
        <v>187</v>
      </c>
      <c r="B38" s="49" t="s">
        <v>124</v>
      </c>
      <c r="C38" s="26" t="s">
        <v>304</v>
      </c>
      <c r="D38" s="38">
        <v>2.8</v>
      </c>
      <c r="E38" s="7"/>
    </row>
    <row r="39" spans="1:5" ht="12.75">
      <c r="A39" s="10" t="s">
        <v>188</v>
      </c>
      <c r="B39" s="49" t="s">
        <v>124</v>
      </c>
      <c r="C39" s="26" t="s">
        <v>304</v>
      </c>
      <c r="D39" s="38">
        <v>15</v>
      </c>
      <c r="E39" s="7"/>
    </row>
    <row r="40" spans="1:5" ht="12.75">
      <c r="A40" s="10" t="s">
        <v>189</v>
      </c>
      <c r="B40" s="49" t="s">
        <v>124</v>
      </c>
      <c r="C40" s="26" t="s">
        <v>304</v>
      </c>
      <c r="D40" s="38">
        <v>22</v>
      </c>
      <c r="E40" s="7"/>
    </row>
    <row r="41" spans="1:5" ht="12.75">
      <c r="A41" s="10" t="s">
        <v>190</v>
      </c>
      <c r="B41" s="49" t="s">
        <v>124</v>
      </c>
      <c r="C41" s="26" t="s">
        <v>304</v>
      </c>
      <c r="D41" s="38">
        <v>104</v>
      </c>
      <c r="E41" s="7"/>
    </row>
    <row r="42" spans="1:5" ht="12.75">
      <c r="A42" s="10" t="s">
        <v>191</v>
      </c>
      <c r="B42" s="49" t="s">
        <v>124</v>
      </c>
      <c r="C42" s="26" t="s">
        <v>304</v>
      </c>
      <c r="D42" s="40"/>
      <c r="E42" s="7"/>
    </row>
    <row r="43" spans="1:5" ht="12.75">
      <c r="A43" s="10" t="s">
        <v>192</v>
      </c>
      <c r="B43" s="49" t="s">
        <v>124</v>
      </c>
      <c r="C43" s="26" t="s">
        <v>304</v>
      </c>
      <c r="D43" s="40"/>
      <c r="E43" s="7"/>
    </row>
    <row r="44" spans="1:5" ht="12.75">
      <c r="A44" s="11" t="s">
        <v>193</v>
      </c>
      <c r="B44" s="23"/>
      <c r="C44" s="26"/>
      <c r="D44" s="40"/>
      <c r="E44" s="7"/>
    </row>
    <row r="45" spans="1:5" ht="12.75">
      <c r="A45" s="10" t="s">
        <v>194</v>
      </c>
      <c r="B45" s="49" t="s">
        <v>124</v>
      </c>
      <c r="C45" s="26"/>
      <c r="D45" s="38">
        <v>0.67</v>
      </c>
      <c r="E45" s="7"/>
    </row>
    <row r="46" spans="1:5" ht="12.75">
      <c r="A46" s="10" t="s">
        <v>195</v>
      </c>
      <c r="B46" s="49" t="s">
        <v>124</v>
      </c>
      <c r="C46" s="26"/>
      <c r="D46" s="38">
        <v>80</v>
      </c>
      <c r="E46" s="7"/>
    </row>
    <row r="47" spans="1:5" ht="12.75">
      <c r="A47" s="11" t="s">
        <v>196</v>
      </c>
      <c r="B47" s="48"/>
      <c r="C47" s="26"/>
      <c r="D47" s="38"/>
      <c r="E47" s="7"/>
    </row>
    <row r="48" spans="1:5" ht="12.75">
      <c r="A48" s="10" t="s">
        <v>197</v>
      </c>
      <c r="B48" s="48" t="s">
        <v>124</v>
      </c>
      <c r="C48" s="26" t="s">
        <v>451</v>
      </c>
      <c r="D48" s="38">
        <v>3.1</v>
      </c>
      <c r="E48" s="7"/>
    </row>
    <row r="49" spans="1:5" ht="12.75">
      <c r="A49" s="11" t="s">
        <v>198</v>
      </c>
      <c r="B49" s="48"/>
      <c r="C49" s="26"/>
      <c r="D49" s="40"/>
      <c r="E49" s="7"/>
    </row>
    <row r="50" spans="1:5" ht="12.75">
      <c r="A50" s="10" t="s">
        <v>237</v>
      </c>
      <c r="B50" s="49" t="s">
        <v>124</v>
      </c>
      <c r="C50" s="26" t="s">
        <v>303</v>
      </c>
      <c r="D50" s="38">
        <v>9</v>
      </c>
      <c r="E50" s="7"/>
    </row>
    <row r="51" spans="1:5" ht="12.75">
      <c r="A51" s="10" t="s">
        <v>199</v>
      </c>
      <c r="B51" s="49" t="s">
        <v>124</v>
      </c>
      <c r="C51" s="26" t="s">
        <v>303</v>
      </c>
      <c r="D51" s="38"/>
      <c r="E51" s="7"/>
    </row>
    <row r="52" spans="1:5" ht="12.75">
      <c r="A52" s="10" t="s">
        <v>238</v>
      </c>
      <c r="B52" s="49" t="s">
        <v>124</v>
      </c>
      <c r="C52" s="26" t="s">
        <v>303</v>
      </c>
      <c r="D52" s="38">
        <v>4.4</v>
      </c>
      <c r="E52" s="7"/>
    </row>
    <row r="53" spans="1:5" ht="12.75">
      <c r="A53" s="10" t="s">
        <v>239</v>
      </c>
      <c r="B53" s="49" t="s">
        <v>124</v>
      </c>
      <c r="C53" s="26" t="s">
        <v>303</v>
      </c>
      <c r="D53" s="38"/>
      <c r="E53" s="7"/>
    </row>
    <row r="54" spans="1:5" ht="12.75">
      <c r="A54" s="10" t="s">
        <v>240</v>
      </c>
      <c r="B54" s="49" t="s">
        <v>124</v>
      </c>
      <c r="C54" s="26" t="s">
        <v>303</v>
      </c>
      <c r="D54" s="38">
        <v>22.6</v>
      </c>
      <c r="E54" s="7"/>
    </row>
    <row r="55" spans="1:5" ht="12.75">
      <c r="A55" s="10" t="s">
        <v>241</v>
      </c>
      <c r="B55" s="49" t="s">
        <v>124</v>
      </c>
      <c r="C55" s="26" t="s">
        <v>303</v>
      </c>
      <c r="D55" s="38">
        <v>118</v>
      </c>
      <c r="E55" s="7"/>
    </row>
    <row r="56" spans="1:5" ht="12.75">
      <c r="A56" s="11" t="s">
        <v>200</v>
      </c>
      <c r="B56" s="48"/>
      <c r="C56" s="26"/>
      <c r="D56" s="40"/>
      <c r="E56" s="7"/>
    </row>
    <row r="57" spans="1:5" ht="12.75">
      <c r="A57" s="10" t="s">
        <v>201</v>
      </c>
      <c r="B57" s="49" t="s">
        <v>124</v>
      </c>
      <c r="C57" s="26" t="s">
        <v>450</v>
      </c>
      <c r="D57" s="40"/>
      <c r="E57" s="7"/>
    </row>
    <row r="58" spans="1:5" ht="12.75">
      <c r="A58" s="10" t="s">
        <v>202</v>
      </c>
      <c r="B58" s="49" t="s">
        <v>124</v>
      </c>
      <c r="C58" s="26" t="s">
        <v>450</v>
      </c>
      <c r="D58" s="40"/>
      <c r="E58" s="7"/>
    </row>
    <row r="59" spans="1:5" ht="12.75">
      <c r="A59" s="11" t="s">
        <v>203</v>
      </c>
      <c r="B59" s="48"/>
      <c r="C59" s="26"/>
      <c r="D59" s="40"/>
      <c r="E59" s="7"/>
    </row>
    <row r="60" spans="1:5" ht="12.75">
      <c r="A60" s="10" t="s">
        <v>242</v>
      </c>
      <c r="B60" s="48" t="s">
        <v>124</v>
      </c>
      <c r="C60" s="26" t="s">
        <v>301</v>
      </c>
      <c r="D60" s="38">
        <v>32.3</v>
      </c>
      <c r="E60" s="7"/>
    </row>
    <row r="61" spans="1:5" ht="12.75">
      <c r="A61" s="11" t="s">
        <v>204</v>
      </c>
      <c r="B61" s="48"/>
      <c r="C61" s="26"/>
      <c r="D61" s="38"/>
      <c r="E61" s="7"/>
    </row>
    <row r="62" spans="1:5" ht="12.75">
      <c r="A62" s="10" t="s">
        <v>205</v>
      </c>
      <c r="B62" s="48" t="s">
        <v>124</v>
      </c>
      <c r="C62" s="26" t="s">
        <v>294</v>
      </c>
      <c r="D62" s="38">
        <v>10.8</v>
      </c>
      <c r="E62" s="7"/>
    </row>
    <row r="63" spans="1:5" ht="12.75">
      <c r="A63" s="10" t="s">
        <v>206</v>
      </c>
      <c r="B63" s="48" t="s">
        <v>124</v>
      </c>
      <c r="C63" s="26" t="s">
        <v>295</v>
      </c>
      <c r="D63" s="38">
        <v>6.5</v>
      </c>
      <c r="E63" s="7"/>
    </row>
    <row r="64" spans="1:5" ht="12.75">
      <c r="A64" s="10" t="s">
        <v>207</v>
      </c>
      <c r="B64" s="48"/>
      <c r="C64" s="26"/>
      <c r="D64" s="38"/>
      <c r="E64" s="7"/>
    </row>
    <row r="65" spans="1:5" ht="12.75">
      <c r="A65" s="10" t="s">
        <v>229</v>
      </c>
      <c r="B65" s="48" t="s">
        <v>124</v>
      </c>
      <c r="C65" s="26" t="s">
        <v>293</v>
      </c>
      <c r="D65" s="38">
        <v>4.7</v>
      </c>
      <c r="E65" s="7"/>
    </row>
    <row r="66" spans="1:5" ht="12.75">
      <c r="A66" s="14" t="s">
        <v>208</v>
      </c>
      <c r="B66" s="48"/>
      <c r="C66" s="26"/>
      <c r="D66" s="38"/>
      <c r="E66" s="7"/>
    </row>
    <row r="67" spans="1:5" ht="12.75">
      <c r="A67" s="15" t="s">
        <v>209</v>
      </c>
      <c r="B67" s="48" t="s">
        <v>124</v>
      </c>
      <c r="C67" s="26" t="s">
        <v>300</v>
      </c>
      <c r="D67" s="38">
        <v>7.2</v>
      </c>
      <c r="E67" s="7"/>
    </row>
    <row r="68" spans="1:5" ht="12.75">
      <c r="A68" s="15" t="s">
        <v>210</v>
      </c>
      <c r="B68" s="48" t="s">
        <v>124</v>
      </c>
      <c r="C68" s="26" t="s">
        <v>300</v>
      </c>
      <c r="D68" s="38">
        <v>4.6</v>
      </c>
      <c r="E68" s="7"/>
    </row>
    <row r="69" spans="1:5" ht="12.75">
      <c r="A69" s="15" t="s">
        <v>211</v>
      </c>
      <c r="B69" s="48" t="s">
        <v>124</v>
      </c>
      <c r="C69" s="26"/>
      <c r="D69" s="38">
        <v>25.4</v>
      </c>
      <c r="E69" s="7"/>
    </row>
    <row r="70" spans="1:5" ht="12.75">
      <c r="A70" s="15" t="s">
        <v>212</v>
      </c>
      <c r="B70" s="48" t="s">
        <v>124</v>
      </c>
      <c r="C70" s="26"/>
      <c r="D70" s="40"/>
      <c r="E70" s="7"/>
    </row>
    <row r="71" spans="1:5" ht="12.75">
      <c r="A71" s="15" t="s">
        <v>213</v>
      </c>
      <c r="B71" s="48" t="s">
        <v>124</v>
      </c>
      <c r="C71" s="26"/>
      <c r="D71" s="38"/>
      <c r="E71" s="7"/>
    </row>
    <row r="72" spans="1:5" ht="12.75">
      <c r="A72" s="15" t="s">
        <v>214</v>
      </c>
      <c r="B72" s="48" t="s">
        <v>124</v>
      </c>
      <c r="C72" s="26"/>
      <c r="D72" s="38">
        <v>3</v>
      </c>
      <c r="E72" s="7"/>
    </row>
    <row r="73" spans="1:5" ht="12.75">
      <c r="A73" s="15" t="s">
        <v>215</v>
      </c>
      <c r="B73" s="48" t="s">
        <v>124</v>
      </c>
      <c r="C73" s="26" t="s">
        <v>299</v>
      </c>
      <c r="D73" s="38">
        <v>48</v>
      </c>
      <c r="E73" s="7"/>
    </row>
    <row r="74" spans="1:5" ht="12.75">
      <c r="A74" s="15" t="s">
        <v>216</v>
      </c>
      <c r="B74" s="48" t="s">
        <v>124</v>
      </c>
      <c r="C74" s="26"/>
      <c r="D74" s="38">
        <v>1.3</v>
      </c>
      <c r="E74" s="7"/>
    </row>
    <row r="75" spans="1:5" ht="12.75">
      <c r="A75" s="15" t="s">
        <v>217</v>
      </c>
      <c r="B75" s="48" t="s">
        <v>124</v>
      </c>
      <c r="C75" s="26" t="s">
        <v>449</v>
      </c>
      <c r="D75" s="38">
        <v>19</v>
      </c>
      <c r="E75" s="7"/>
    </row>
    <row r="76" spans="1:5" ht="12.75">
      <c r="A76" s="15" t="s">
        <v>313</v>
      </c>
      <c r="B76" s="48" t="s">
        <v>124</v>
      </c>
      <c r="C76" s="26" t="s">
        <v>314</v>
      </c>
      <c r="D76" s="38">
        <v>19</v>
      </c>
      <c r="E76" s="7"/>
    </row>
    <row r="77" spans="1:5" ht="12.75">
      <c r="A77" s="15" t="s">
        <v>218</v>
      </c>
      <c r="B77" s="48" t="s">
        <v>124</v>
      </c>
      <c r="C77" s="26"/>
      <c r="D77" s="38">
        <v>208</v>
      </c>
      <c r="E77" s="7"/>
    </row>
    <row r="78" spans="1:5" ht="12.75">
      <c r="A78" s="15" t="s">
        <v>219</v>
      </c>
      <c r="B78" s="48" t="s">
        <v>124</v>
      </c>
      <c r="C78" s="26"/>
      <c r="D78" s="38">
        <v>1.9</v>
      </c>
      <c r="E78" s="7"/>
    </row>
    <row r="79" spans="1:5" ht="12.75">
      <c r="A79" s="16" t="s">
        <v>243</v>
      </c>
      <c r="B79" s="48" t="s">
        <v>124</v>
      </c>
      <c r="C79" s="26"/>
      <c r="D79" s="38">
        <v>15</v>
      </c>
      <c r="E79" s="7"/>
    </row>
    <row r="80" spans="1:5" ht="12.75">
      <c r="A80" s="20" t="s">
        <v>244</v>
      </c>
      <c r="B80" s="48" t="s">
        <v>124</v>
      </c>
      <c r="C80" s="26"/>
      <c r="D80" s="38">
        <v>1</v>
      </c>
      <c r="E80" s="7"/>
    </row>
    <row r="81" spans="1:5" ht="12.75">
      <c r="A81" s="20" t="s">
        <v>245</v>
      </c>
      <c r="B81" s="48" t="s">
        <v>124</v>
      </c>
      <c r="C81" s="26"/>
      <c r="D81" s="38">
        <v>40</v>
      </c>
      <c r="E81" s="7"/>
    </row>
    <row r="82" spans="1:5" ht="12.75">
      <c r="A82" s="20" t="s">
        <v>246</v>
      </c>
      <c r="B82" s="48" t="s">
        <v>124</v>
      </c>
      <c r="C82" s="26"/>
      <c r="D82" s="38">
        <v>1</v>
      </c>
      <c r="E82" s="7"/>
    </row>
    <row r="83" spans="1:5" ht="12.75">
      <c r="A83" s="16" t="s">
        <v>220</v>
      </c>
      <c r="B83" s="48" t="s">
        <v>124</v>
      </c>
      <c r="C83" s="26"/>
      <c r="D83" s="38">
        <v>80</v>
      </c>
      <c r="E83" s="7"/>
    </row>
    <row r="84" spans="1:5" ht="12.75">
      <c r="A84" s="16" t="s">
        <v>221</v>
      </c>
      <c r="B84" s="48" t="s">
        <v>124</v>
      </c>
      <c r="C84" s="26"/>
      <c r="D84" s="38">
        <v>48</v>
      </c>
      <c r="E84" s="7"/>
    </row>
    <row r="85" spans="1:5" ht="12.75">
      <c r="A85" s="17" t="s">
        <v>222</v>
      </c>
      <c r="B85" s="48" t="s">
        <v>124</v>
      </c>
      <c r="C85" s="26"/>
      <c r="D85" s="40"/>
      <c r="E85" s="7"/>
    </row>
    <row r="86" spans="1:5" ht="12.75">
      <c r="A86" s="17" t="s">
        <v>223</v>
      </c>
      <c r="B86" s="48" t="s">
        <v>124</v>
      </c>
      <c r="C86" s="26"/>
      <c r="D86" s="40"/>
      <c r="E86" s="7"/>
    </row>
    <row r="87" spans="1:5" ht="12.75">
      <c r="A87" s="17" t="s">
        <v>224</v>
      </c>
      <c r="B87" s="48" t="s">
        <v>124</v>
      </c>
      <c r="C87" s="26"/>
      <c r="D87" s="40"/>
      <c r="E87" s="7"/>
    </row>
    <row r="88" spans="1:5" ht="12.75">
      <c r="A88" s="21" t="s">
        <v>225</v>
      </c>
      <c r="B88" s="48" t="s">
        <v>124</v>
      </c>
      <c r="C88" s="26" t="s">
        <v>302</v>
      </c>
      <c r="D88" s="38">
        <v>345</v>
      </c>
      <c r="E88" s="7"/>
    </row>
    <row r="89" spans="1:5" ht="12.75">
      <c r="A89" s="21" t="s">
        <v>226</v>
      </c>
      <c r="B89" s="48" t="s">
        <v>124</v>
      </c>
      <c r="C89" s="26" t="s">
        <v>302</v>
      </c>
      <c r="D89" s="38">
        <v>184</v>
      </c>
      <c r="E89" s="7"/>
    </row>
    <row r="90" spans="1:5" ht="12.75">
      <c r="A90" s="21" t="s">
        <v>227</v>
      </c>
      <c r="B90" s="48" t="s">
        <v>124</v>
      </c>
      <c r="C90" s="26"/>
      <c r="D90" s="38">
        <v>1.32</v>
      </c>
      <c r="E90" s="7"/>
    </row>
    <row r="91" spans="1:5" ht="12.75">
      <c r="A91" s="22" t="s">
        <v>247</v>
      </c>
      <c r="B91" s="48" t="s">
        <v>124</v>
      </c>
      <c r="C91" s="26" t="s">
        <v>302</v>
      </c>
      <c r="D91" s="38">
        <v>12</v>
      </c>
      <c r="E91" s="7"/>
    </row>
    <row r="92" spans="1:5" ht="12.75">
      <c r="A92" s="18" t="s">
        <v>228</v>
      </c>
      <c r="B92" s="48" t="s">
        <v>124</v>
      </c>
      <c r="C92" s="26" t="s">
        <v>302</v>
      </c>
      <c r="D92" s="38">
        <v>579</v>
      </c>
      <c r="E92" s="7"/>
    </row>
    <row r="93" spans="1:5" ht="12.75">
      <c r="A93" s="5" t="s">
        <v>248</v>
      </c>
      <c r="B93" s="48"/>
      <c r="C93" s="26"/>
      <c r="D93" s="40"/>
      <c r="E93" s="6"/>
    </row>
    <row r="94" spans="1:5" ht="12.75">
      <c r="A94" s="4" t="s">
        <v>249</v>
      </c>
      <c r="B94" s="48" t="s">
        <v>124</v>
      </c>
      <c r="C94" s="26" t="s">
        <v>448</v>
      </c>
      <c r="D94" s="41">
        <v>12014</v>
      </c>
      <c r="E94" s="6"/>
    </row>
    <row r="95" spans="1:5" ht="12.75">
      <c r="A95" s="4" t="s">
        <v>250</v>
      </c>
      <c r="B95" s="48" t="s">
        <v>124</v>
      </c>
      <c r="C95" s="26" t="s">
        <v>306</v>
      </c>
      <c r="D95" s="41">
        <v>34708</v>
      </c>
      <c r="E95" s="6"/>
    </row>
    <row r="96" spans="1:5" ht="12.75">
      <c r="A96" s="4" t="s">
        <v>251</v>
      </c>
      <c r="B96" s="48" t="s">
        <v>124</v>
      </c>
      <c r="C96" s="26" t="s">
        <v>307</v>
      </c>
      <c r="D96" s="41">
        <v>4723</v>
      </c>
      <c r="E96" s="6"/>
    </row>
    <row r="97" spans="1:5" ht="12.75">
      <c r="A97" s="4" t="s">
        <v>252</v>
      </c>
      <c r="B97" s="48" t="s">
        <v>124</v>
      </c>
      <c r="C97" s="26" t="s">
        <v>308</v>
      </c>
      <c r="D97" s="41">
        <v>950</v>
      </c>
      <c r="E97" s="6"/>
    </row>
    <row r="98" spans="1:5" ht="12.75">
      <c r="A98" s="5" t="s">
        <v>263</v>
      </c>
      <c r="B98" s="48"/>
      <c r="C98" s="26"/>
      <c r="D98" s="41"/>
      <c r="E98" s="6"/>
    </row>
    <row r="99" spans="1:5" ht="12.75">
      <c r="A99" s="24" t="s">
        <v>253</v>
      </c>
      <c r="B99" s="48" t="s">
        <v>125</v>
      </c>
      <c r="C99" s="26" t="s">
        <v>309</v>
      </c>
      <c r="D99" s="42">
        <f>1349+759+230</f>
        <v>2338</v>
      </c>
      <c r="E99" s="6"/>
    </row>
    <row r="100" spans="1:5" ht="12.75">
      <c r="A100" s="24" t="s">
        <v>254</v>
      </c>
      <c r="B100" s="48" t="s">
        <v>125</v>
      </c>
      <c r="C100" s="26" t="s">
        <v>309</v>
      </c>
      <c r="D100" s="42">
        <f>233+107+45</f>
        <v>385</v>
      </c>
      <c r="E100" s="6"/>
    </row>
    <row r="101" spans="1:5" ht="12.75">
      <c r="A101" s="24" t="s">
        <v>255</v>
      </c>
      <c r="B101" s="48" t="s">
        <v>125</v>
      </c>
      <c r="C101" s="26" t="s">
        <v>309</v>
      </c>
      <c r="D101" s="42">
        <f>70+96+93</f>
        <v>259</v>
      </c>
      <c r="E101" s="6"/>
    </row>
    <row r="102" spans="1:5" ht="12.75">
      <c r="A102" s="24" t="s">
        <v>256</v>
      </c>
      <c r="B102" s="48" t="s">
        <v>125</v>
      </c>
      <c r="C102" s="26" t="s">
        <v>309</v>
      </c>
      <c r="D102" s="42">
        <f>73+85+117</f>
        <v>275</v>
      </c>
      <c r="E102" s="6"/>
    </row>
    <row r="103" spans="1:5" ht="12.75">
      <c r="A103" s="24" t="s">
        <v>257</v>
      </c>
      <c r="B103" s="48" t="s">
        <v>125</v>
      </c>
      <c r="C103" s="26" t="s">
        <v>309</v>
      </c>
      <c r="D103" s="42">
        <f>221+56+23</f>
        <v>300</v>
      </c>
      <c r="E103" s="6"/>
    </row>
    <row r="104" spans="1:5" ht="12.75">
      <c r="A104" s="24" t="s">
        <v>258</v>
      </c>
      <c r="B104" s="48" t="s">
        <v>125</v>
      </c>
      <c r="C104" s="26" t="s">
        <v>309</v>
      </c>
      <c r="D104" s="42">
        <f>29+12+2</f>
        <v>43</v>
      </c>
      <c r="E104" s="6"/>
    </row>
    <row r="105" spans="1:5" ht="12.75">
      <c r="A105" s="24" t="s">
        <v>259</v>
      </c>
      <c r="B105" s="48" t="s">
        <v>125</v>
      </c>
      <c r="C105" s="26" t="s">
        <v>309</v>
      </c>
      <c r="D105" s="43">
        <f>19+4</f>
        <v>23</v>
      </c>
      <c r="E105" s="6"/>
    </row>
    <row r="106" spans="1:5" ht="12.75">
      <c r="A106" s="24" t="s">
        <v>260</v>
      </c>
      <c r="B106" s="48" t="s">
        <v>125</v>
      </c>
      <c r="C106" s="26" t="s">
        <v>309</v>
      </c>
      <c r="D106" s="42">
        <f>123+13+80</f>
        <v>216</v>
      </c>
      <c r="E106" s="6"/>
    </row>
    <row r="107" spans="1:5" ht="12.75">
      <c r="A107" s="24" t="s">
        <v>261</v>
      </c>
      <c r="B107" s="48" t="s">
        <v>125</v>
      </c>
      <c r="C107" s="26" t="s">
        <v>309</v>
      </c>
      <c r="D107" s="42">
        <f>15+3+15</f>
        <v>33</v>
      </c>
      <c r="E107" s="6"/>
    </row>
    <row r="108" spans="1:5" ht="12.75">
      <c r="A108" s="24" t="s">
        <v>262</v>
      </c>
      <c r="B108" s="48" t="s">
        <v>125</v>
      </c>
      <c r="C108" s="26" t="s">
        <v>309</v>
      </c>
      <c r="D108" s="42">
        <v>45</v>
      </c>
      <c r="E108" s="6"/>
    </row>
    <row r="109" spans="1:5" ht="12.75">
      <c r="A109" s="23" t="s">
        <v>264</v>
      </c>
      <c r="B109" s="48"/>
      <c r="C109" s="27"/>
      <c r="D109" s="41"/>
      <c r="E109" s="6"/>
    </row>
    <row r="110" spans="1:5" ht="12.75">
      <c r="A110" s="25" t="s">
        <v>265</v>
      </c>
      <c r="B110" s="48" t="s">
        <v>125</v>
      </c>
      <c r="C110" s="27" t="s">
        <v>310</v>
      </c>
      <c r="D110" s="44">
        <f>13+4+3</f>
        <v>20</v>
      </c>
      <c r="E110" s="6"/>
    </row>
    <row r="111" spans="1:5" ht="12.75">
      <c r="A111" s="25" t="s">
        <v>253</v>
      </c>
      <c r="B111" s="48" t="s">
        <v>125</v>
      </c>
      <c r="C111" s="27" t="s">
        <v>310</v>
      </c>
      <c r="D111" s="44">
        <f>14+50+79</f>
        <v>143</v>
      </c>
      <c r="E111" s="6"/>
    </row>
    <row r="112" spans="1:5" ht="12.75">
      <c r="A112" s="25" t="s">
        <v>254</v>
      </c>
      <c r="B112" s="48" t="s">
        <v>125</v>
      </c>
      <c r="C112" s="27" t="s">
        <v>310</v>
      </c>
      <c r="D112" s="44">
        <f>24+8+6</f>
        <v>38</v>
      </c>
      <c r="E112" s="6"/>
    </row>
    <row r="113" spans="1:5" ht="12.75">
      <c r="A113" s="25" t="s">
        <v>255</v>
      </c>
      <c r="B113" s="48" t="s">
        <v>125</v>
      </c>
      <c r="C113" s="27" t="s">
        <v>310</v>
      </c>
      <c r="D113" s="44">
        <f>4+17+2</f>
        <v>23</v>
      </c>
      <c r="E113" s="6"/>
    </row>
    <row r="114" spans="1:5" ht="12.75">
      <c r="A114" s="23" t="s">
        <v>266</v>
      </c>
      <c r="B114" s="48"/>
      <c r="C114" s="27"/>
      <c r="D114" s="41"/>
      <c r="E114" s="6"/>
    </row>
    <row r="115" spans="1:5" ht="12.75">
      <c r="A115" s="25" t="s">
        <v>445</v>
      </c>
      <c r="B115" s="48" t="s">
        <v>125</v>
      </c>
      <c r="C115" s="27"/>
      <c r="D115" s="44">
        <f>1914+116</f>
        <v>2030</v>
      </c>
      <c r="E115" s="6"/>
    </row>
    <row r="116" spans="1:5" ht="12.75">
      <c r="A116" s="25" t="s">
        <v>446</v>
      </c>
      <c r="B116" s="48" t="s">
        <v>125</v>
      </c>
      <c r="C116" s="27"/>
      <c r="D116" s="44">
        <v>1645</v>
      </c>
      <c r="E116" s="6"/>
    </row>
    <row r="117" spans="1:5" ht="12.75">
      <c r="A117" s="25" t="s">
        <v>447</v>
      </c>
      <c r="B117" s="48" t="s">
        <v>125</v>
      </c>
      <c r="C117" s="27"/>
      <c r="D117" s="44">
        <v>223</v>
      </c>
      <c r="E117" s="6"/>
    </row>
    <row r="118" spans="1:5" ht="12.75">
      <c r="A118" s="36" t="s">
        <v>267</v>
      </c>
      <c r="B118" s="50"/>
      <c r="C118" s="28"/>
      <c r="D118" s="45"/>
      <c r="E118" s="12"/>
    </row>
    <row r="119" spans="1:5" ht="12.75">
      <c r="A119" s="37" t="s">
        <v>443</v>
      </c>
      <c r="B119" s="48" t="s">
        <v>125</v>
      </c>
      <c r="C119" s="27" t="s">
        <v>444</v>
      </c>
      <c r="D119" s="46">
        <v>3426</v>
      </c>
      <c r="E119" s="6"/>
    </row>
    <row r="120" spans="1:5" ht="12.75">
      <c r="A120" s="30"/>
      <c r="B120" s="30"/>
      <c r="C120" s="31"/>
      <c r="D120" s="13"/>
      <c r="E120" s="31"/>
    </row>
    <row r="121" spans="1:4" s="31" customFormat="1" ht="12.75">
      <c r="A121" s="30"/>
      <c r="B121" s="30"/>
      <c r="D121" s="13"/>
    </row>
    <row r="122" spans="1:4" s="31" customFormat="1" ht="12.75">
      <c r="A122" s="30"/>
      <c r="B122" s="30"/>
      <c r="D122" s="13"/>
    </row>
    <row r="123" spans="1:4" s="31" customFormat="1" ht="12.75">
      <c r="A123" s="30"/>
      <c r="B123" s="30"/>
      <c r="D123" s="13"/>
    </row>
    <row r="124" spans="1:4" s="31" customFormat="1" ht="12.75">
      <c r="A124" s="30"/>
      <c r="B124" s="30"/>
      <c r="D124" s="13"/>
    </row>
    <row r="125" spans="1:4" s="31" customFormat="1" ht="12.75">
      <c r="A125" s="30"/>
      <c r="B125" s="30"/>
      <c r="D125" s="13"/>
    </row>
    <row r="126" spans="1:4" s="31" customFormat="1" ht="12.75">
      <c r="A126" s="30"/>
      <c r="B126" s="30"/>
      <c r="D126" s="13"/>
    </row>
    <row r="127" s="31" customFormat="1" ht="12.75">
      <c r="A127" s="32"/>
    </row>
    <row r="128" spans="1:4" s="31" customFormat="1" ht="12.75">
      <c r="A128" s="30"/>
      <c r="D128" s="33"/>
    </row>
    <row r="129" spans="1:4" s="31" customFormat="1" ht="12.75">
      <c r="A129" s="30"/>
      <c r="D129" s="33"/>
    </row>
    <row r="130" spans="1:4" s="31" customFormat="1" ht="12.75">
      <c r="A130" s="30"/>
      <c r="D130" s="33"/>
    </row>
    <row r="131" spans="1:4" s="31" customFormat="1" ht="12.75">
      <c r="A131" s="30"/>
      <c r="D131" s="33"/>
    </row>
    <row r="132" spans="1:4" s="31" customFormat="1" ht="12.75">
      <c r="A132" s="30"/>
      <c r="D132" s="33"/>
    </row>
    <row r="133" spans="1:4" s="31" customFormat="1" ht="12.75">
      <c r="A133" s="30"/>
      <c r="D133" s="33"/>
    </row>
    <row r="134" spans="1:4" s="31" customFormat="1" ht="12.75">
      <c r="A134" s="30"/>
      <c r="D134" s="33"/>
    </row>
    <row r="135" spans="1:4" s="31" customFormat="1" ht="12.75">
      <c r="A135" s="30"/>
      <c r="D135" s="33"/>
    </row>
    <row r="136" spans="1:4" s="31" customFormat="1" ht="12.75">
      <c r="A136" s="30"/>
      <c r="D136" s="33"/>
    </row>
    <row r="137" spans="1:4" s="31" customFormat="1" ht="12.75">
      <c r="A137" s="30"/>
      <c r="D137" s="33"/>
    </row>
    <row r="138" spans="1:4" s="31" customFormat="1" ht="12.75">
      <c r="A138" s="30"/>
      <c r="D138" s="33"/>
    </row>
    <row r="139" spans="1:4" s="31" customFormat="1" ht="12.75">
      <c r="A139" s="30"/>
      <c r="D139" s="33"/>
    </row>
    <row r="140" spans="1:4" s="31" customFormat="1" ht="12.75">
      <c r="A140" s="30"/>
      <c r="D140" s="33"/>
    </row>
    <row r="141" spans="1:4" s="31" customFormat="1" ht="12.75">
      <c r="A141" s="30"/>
      <c r="D141" s="33"/>
    </row>
    <row r="142" spans="1:4" s="31" customFormat="1" ht="12.75">
      <c r="A142" s="30"/>
      <c r="D142" s="33"/>
    </row>
    <row r="143" spans="1:4" s="31" customFormat="1" ht="12.75">
      <c r="A143" s="30"/>
      <c r="D143" s="33"/>
    </row>
    <row r="144" spans="1:4" s="31" customFormat="1" ht="12.75">
      <c r="A144" s="30"/>
      <c r="D144" s="33"/>
    </row>
    <row r="145" spans="1:4" s="31" customFormat="1" ht="12.75">
      <c r="A145" s="30"/>
      <c r="D145" s="33"/>
    </row>
    <row r="146" spans="1:4" s="31" customFormat="1" ht="12.75">
      <c r="A146" s="30"/>
      <c r="D146" s="33"/>
    </row>
    <row r="147" spans="1:4" s="31" customFormat="1" ht="12.75">
      <c r="A147" s="30"/>
      <c r="D147" s="33"/>
    </row>
    <row r="148" spans="1:4" s="31" customFormat="1" ht="12.75">
      <c r="A148" s="30"/>
      <c r="D148" s="33"/>
    </row>
    <row r="149" spans="1:4" s="31" customFormat="1" ht="12.75">
      <c r="A149" s="30"/>
      <c r="D149" s="33"/>
    </row>
    <row r="150" spans="1:4" s="31" customFormat="1" ht="12.75">
      <c r="A150" s="34"/>
      <c r="D150" s="33"/>
    </row>
    <row r="151" spans="1:4" s="31" customFormat="1" ht="12.75">
      <c r="A151" s="30"/>
      <c r="D151" s="33"/>
    </row>
    <row r="152" spans="1:4" s="31" customFormat="1" ht="12.75">
      <c r="A152" s="30"/>
      <c r="D152" s="33"/>
    </row>
    <row r="153" spans="1:4" s="31" customFormat="1" ht="12.75">
      <c r="A153" s="30"/>
      <c r="D153" s="33"/>
    </row>
    <row r="154" spans="1:4" s="31" customFormat="1" ht="12.75">
      <c r="A154" s="34"/>
      <c r="D154" s="33"/>
    </row>
    <row r="155" spans="1:4" s="31" customFormat="1" ht="12.75">
      <c r="A155" s="30"/>
      <c r="D155" s="33"/>
    </row>
    <row r="156" spans="1:4" s="31" customFormat="1" ht="12.75">
      <c r="A156" s="30"/>
      <c r="D156" s="33"/>
    </row>
    <row r="157" spans="1:4" s="31" customFormat="1" ht="12.75">
      <c r="A157" s="30"/>
      <c r="D157" s="33"/>
    </row>
    <row r="158" spans="1:4" s="31" customFormat="1" ht="12.75">
      <c r="A158" s="30"/>
      <c r="D158" s="33"/>
    </row>
    <row r="159" spans="1:4" s="31" customFormat="1" ht="12.75">
      <c r="A159" s="30"/>
      <c r="D159" s="33"/>
    </row>
    <row r="160" spans="1:4" s="31" customFormat="1" ht="12.75">
      <c r="A160" s="30"/>
      <c r="D160" s="33"/>
    </row>
    <row r="161" spans="1:4" s="31" customFormat="1" ht="12.75">
      <c r="A161" s="30"/>
      <c r="D161" s="33"/>
    </row>
    <row r="162" spans="1:4" s="31" customFormat="1" ht="12.75">
      <c r="A162" s="30"/>
      <c r="D162" s="33"/>
    </row>
    <row r="163" spans="1:4" s="31" customFormat="1" ht="12.75">
      <c r="A163" s="30"/>
      <c r="D163" s="33"/>
    </row>
    <row r="164" spans="1:4" s="31" customFormat="1" ht="12.75">
      <c r="A164" s="30"/>
      <c r="D164" s="33"/>
    </row>
    <row r="165" spans="1:4" s="31" customFormat="1" ht="12.75">
      <c r="A165" s="30"/>
      <c r="D165" s="33"/>
    </row>
    <row r="166" spans="1:4" s="31" customFormat="1" ht="12.75">
      <c r="A166" s="30"/>
      <c r="D166" s="33"/>
    </row>
    <row r="167" spans="1:4" s="31" customFormat="1" ht="12.75">
      <c r="A167" s="30"/>
      <c r="D167" s="33"/>
    </row>
    <row r="168" spans="1:4" s="31" customFormat="1" ht="12.75">
      <c r="A168" s="30"/>
      <c r="D168" s="33"/>
    </row>
    <row r="169" spans="1:4" s="31" customFormat="1" ht="12.75">
      <c r="A169" s="30"/>
      <c r="D169" s="33"/>
    </row>
    <row r="170" spans="1:4" s="31" customFormat="1" ht="12.75">
      <c r="A170" s="30"/>
      <c r="D170" s="33"/>
    </row>
    <row r="171" spans="1:4" s="31" customFormat="1" ht="12.75">
      <c r="A171" s="30"/>
      <c r="D171" s="33"/>
    </row>
    <row r="172" spans="1:4" s="31" customFormat="1" ht="12.75">
      <c r="A172" s="30"/>
      <c r="D172" s="33"/>
    </row>
    <row r="173" spans="1:4" s="31" customFormat="1" ht="12.75">
      <c r="A173" s="30"/>
      <c r="D173" s="33"/>
    </row>
    <row r="174" spans="1:4" s="31" customFormat="1" ht="12.75">
      <c r="A174" s="30"/>
      <c r="D174" s="33"/>
    </row>
    <row r="175" spans="1:4" s="31" customFormat="1" ht="12.75">
      <c r="A175" s="30"/>
      <c r="D175" s="33"/>
    </row>
    <row r="176" spans="1:4" s="31" customFormat="1" ht="12.75">
      <c r="A176" s="30"/>
      <c r="D176" s="33"/>
    </row>
    <row r="177" spans="1:4" s="31" customFormat="1" ht="12.75">
      <c r="A177" s="30"/>
      <c r="D177" s="33"/>
    </row>
    <row r="178" spans="1:4" s="31" customFormat="1" ht="12.75">
      <c r="A178" s="30"/>
      <c r="D178" s="33"/>
    </row>
    <row r="179" spans="1:4" s="31" customFormat="1" ht="12.75">
      <c r="A179" s="30"/>
      <c r="D179" s="33"/>
    </row>
    <row r="180" spans="1:4" s="31" customFormat="1" ht="12.75">
      <c r="A180" s="30"/>
      <c r="D180" s="33"/>
    </row>
    <row r="181" spans="1:4" s="31" customFormat="1" ht="12.75">
      <c r="A181" s="30"/>
      <c r="D181" s="33"/>
    </row>
    <row r="182" spans="1:4" s="31" customFormat="1" ht="12.75">
      <c r="A182" s="30"/>
      <c r="D182" s="33"/>
    </row>
    <row r="183" s="31" customFormat="1" ht="12.75">
      <c r="A183" s="35"/>
    </row>
    <row r="184" s="31" customFormat="1" ht="12.75">
      <c r="A184" s="35"/>
    </row>
    <row r="185" s="31" customFormat="1" ht="12.75">
      <c r="A185" s="35"/>
    </row>
    <row r="186" s="31" customFormat="1" ht="12.75">
      <c r="A186" s="35"/>
    </row>
    <row r="187" s="31" customFormat="1" ht="12.75">
      <c r="A187" s="35"/>
    </row>
    <row r="188" s="31" customFormat="1" ht="12.75">
      <c r="A188" s="35"/>
    </row>
    <row r="189" s="31" customFormat="1" ht="12.75">
      <c r="A189" s="35"/>
    </row>
    <row r="190" s="31" customFormat="1" ht="12.75">
      <c r="A190" s="35"/>
    </row>
    <row r="191" s="31" customFormat="1" ht="12.75">
      <c r="A191" s="35"/>
    </row>
    <row r="192" s="31" customFormat="1" ht="12.75">
      <c r="A192" s="35"/>
    </row>
    <row r="193" s="31" customFormat="1" ht="12.75">
      <c r="A193" s="35"/>
    </row>
    <row r="194" s="31" customFormat="1" ht="12.75">
      <c r="A194" s="35"/>
    </row>
    <row r="195" s="31" customFormat="1" ht="12.75">
      <c r="A195" s="35"/>
    </row>
    <row r="196" s="31" customFormat="1" ht="12.75">
      <c r="A196" s="35"/>
    </row>
    <row r="197" s="31" customFormat="1" ht="12.75">
      <c r="A197" s="35"/>
    </row>
    <row r="198" s="31" customFormat="1" ht="12.75">
      <c r="A198" s="35"/>
    </row>
    <row r="199" s="31" customFormat="1" ht="12.75">
      <c r="A199" s="35"/>
    </row>
    <row r="200" s="31" customFormat="1" ht="12.75">
      <c r="A200" s="35"/>
    </row>
    <row r="201" s="31" customFormat="1" ht="12.75">
      <c r="A201" s="35"/>
    </row>
    <row r="202" s="31" customFormat="1" ht="12.75">
      <c r="A202" s="35"/>
    </row>
    <row r="203" s="31" customFormat="1" ht="12.75">
      <c r="A203" s="35"/>
    </row>
    <row r="204" s="31" customFormat="1" ht="12.75">
      <c r="A204" s="35"/>
    </row>
    <row r="205" s="31" customFormat="1" ht="12.75">
      <c r="A205" s="35"/>
    </row>
    <row r="206" s="31" customFormat="1" ht="12.75">
      <c r="A206" s="35"/>
    </row>
    <row r="207" s="31" customFormat="1" ht="12.75">
      <c r="A207" s="35"/>
    </row>
    <row r="208" s="31" customFormat="1" ht="12.75">
      <c r="A208" s="35"/>
    </row>
    <row r="209" s="31" customFormat="1" ht="12.75">
      <c r="A209" s="35"/>
    </row>
    <row r="210" s="31" customFormat="1" ht="12.75">
      <c r="A210" s="35"/>
    </row>
    <row r="211" s="31" customFormat="1" ht="12.75">
      <c r="A211" s="35"/>
    </row>
    <row r="212" s="31" customFormat="1" ht="12.75">
      <c r="A212" s="35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eldin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</dc:creator>
  <cp:keywords/>
  <dc:description/>
  <cp:lastModifiedBy>Пользователь Microsoft Office</cp:lastModifiedBy>
  <dcterms:created xsi:type="dcterms:W3CDTF">2011-08-18T10:04:34Z</dcterms:created>
  <dcterms:modified xsi:type="dcterms:W3CDTF">2017-07-27T20:14:02Z</dcterms:modified>
  <cp:category/>
  <cp:version/>
  <cp:contentType/>
  <cp:contentStatus/>
</cp:coreProperties>
</file>